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A_ZAKÁZKY\DODÁVKY+SLUŽBY\TOŽP\Izolační zeleň\ZD\Přílohy\Příloha č. _PD vč. VV\"/>
    </mc:Choice>
  </mc:AlternateContent>
  <bookViews>
    <workbookView xWindow="0" yWindow="0" windowWidth="9660" windowHeight="5490" tabRatio="532"/>
  </bookViews>
  <sheets>
    <sheet name="Krycí list rozpočtu" sheetId="2" r:id="rId1"/>
    <sheet name="Rekapitulace" sheetId="6" r:id="rId2"/>
    <sheet name="Rozpočet - 1 ČÁST" sheetId="8" r:id="rId3"/>
    <sheet name="Rozpočet - 2 ČÁST" sheetId="9" r:id="rId4"/>
    <sheet name="Péče v prvních 3 letech" sheetId="7" r:id="rId5"/>
  </sheets>
  <definedNames>
    <definedName name="_xlnm.Print_Titles" localSheetId="2">'Rozpočet - 1 ČÁST'!$2:$3</definedName>
    <definedName name="_xlnm.Print_Titles" localSheetId="3">'Rozpočet - 2 ČÁST'!$2:$3</definedName>
    <definedName name="_xlnm.Print_Area" localSheetId="4">'Péče v prvních 3 letech'!$A$1:$J$23</definedName>
    <definedName name="_xlnm.Print_Area" localSheetId="2">'Rozpočet - 1 ČÁST'!$A$1:$H$55</definedName>
  </definedNames>
  <calcPr calcId="162913" fullCalcOnLoad="1"/>
</workbook>
</file>

<file path=xl/calcChain.xml><?xml version="1.0" encoding="utf-8"?>
<calcChain xmlns="http://schemas.openxmlformats.org/spreadsheetml/2006/main">
  <c r="H7" i="9" l="1"/>
  <c r="H11" i="9"/>
  <c r="H12" i="9"/>
  <c r="H8" i="9"/>
  <c r="D29" i="9"/>
  <c r="D59" i="9"/>
  <c r="H59" i="9"/>
  <c r="D52" i="9"/>
  <c r="H52" i="9"/>
  <c r="F9" i="7"/>
  <c r="D10" i="9"/>
  <c r="H10" i="9"/>
  <c r="H29" i="9"/>
  <c r="H35" i="9"/>
  <c r="H34" i="9"/>
  <c r="H33" i="9"/>
  <c r="H32" i="9"/>
  <c r="H31" i="9"/>
  <c r="H30" i="9"/>
  <c r="D23" i="8"/>
  <c r="H23" i="8"/>
  <c r="D19" i="8"/>
  <c r="D20" i="9"/>
  <c r="H28" i="9"/>
  <c r="H25" i="9"/>
  <c r="H27" i="9"/>
  <c r="H21" i="9"/>
  <c r="D36" i="9"/>
  <c r="D48" i="9"/>
  <c r="H48" i="9"/>
  <c r="H43" i="9"/>
  <c r="H44" i="9"/>
  <c r="H40" i="9"/>
  <c r="H37" i="9"/>
  <c r="H46" i="9"/>
  <c r="H45" i="9"/>
  <c r="H42" i="9"/>
  <c r="H41" i="9"/>
  <c r="H39" i="9"/>
  <c r="H38" i="9"/>
  <c r="H26" i="9"/>
  <c r="H24" i="9"/>
  <c r="H23" i="9"/>
  <c r="H22" i="9"/>
  <c r="H14" i="9"/>
  <c r="F13" i="9"/>
  <c r="F4" i="9"/>
  <c r="H9" i="9"/>
  <c r="H6" i="9"/>
  <c r="H5" i="9"/>
  <c r="AC8" i="7"/>
  <c r="AK8" i="7"/>
  <c r="AB8" i="7"/>
  <c r="AJ8" i="7"/>
  <c r="Y8" i="7"/>
  <c r="W8" i="7"/>
  <c r="L8" i="7"/>
  <c r="J8" i="7"/>
  <c r="X8" i="7"/>
  <c r="H47" i="8"/>
  <c r="D39" i="8"/>
  <c r="D38" i="8"/>
  <c r="H38" i="8"/>
  <c r="D42" i="8"/>
  <c r="H26" i="8"/>
  <c r="H25" i="8"/>
  <c r="H24" i="8"/>
  <c r="H5" i="8"/>
  <c r="D16" i="8"/>
  <c r="H16" i="8"/>
  <c r="H10" i="8"/>
  <c r="G4" i="8"/>
  <c r="D14" i="8"/>
  <c r="H14" i="8"/>
  <c r="H12" i="8"/>
  <c r="D11" i="8"/>
  <c r="H8" i="8"/>
  <c r="H7" i="8"/>
  <c r="H6" i="8"/>
  <c r="D30" i="8"/>
  <c r="H30" i="8"/>
  <c r="F17" i="8"/>
  <c r="C4" i="6"/>
  <c r="F5" i="6"/>
  <c r="H48" i="8"/>
  <c r="H49" i="8"/>
  <c r="F20" i="8"/>
  <c r="H27" i="8"/>
  <c r="H28" i="8"/>
  <c r="H29" i="8"/>
  <c r="H31" i="8"/>
  <c r="H32" i="8"/>
  <c r="H33" i="8"/>
  <c r="H34" i="8"/>
  <c r="H35" i="8"/>
  <c r="H36" i="8"/>
  <c r="H37" i="8"/>
  <c r="H18" i="8"/>
  <c r="H9" i="8"/>
  <c r="AC6" i="7"/>
  <c r="AB6" i="7"/>
  <c r="Y6" i="7"/>
  <c r="W6" i="7"/>
  <c r="L6" i="7"/>
  <c r="F9" i="6"/>
  <c r="AC12" i="7"/>
  <c r="AB12" i="7"/>
  <c r="Y12" i="7"/>
  <c r="W12" i="7"/>
  <c r="L12" i="7"/>
  <c r="AC11" i="7"/>
  <c r="AB11" i="7"/>
  <c r="Y11" i="7"/>
  <c r="W11" i="7"/>
  <c r="L11" i="7"/>
  <c r="AC10" i="7"/>
  <c r="AK10" i="7"/>
  <c r="AB10" i="7"/>
  <c r="AJ10" i="7"/>
  <c r="Y10" i="7"/>
  <c r="W10" i="7"/>
  <c r="L10" i="7"/>
  <c r="J10" i="7"/>
  <c r="X10" i="7"/>
  <c r="AC9" i="7"/>
  <c r="AB9" i="7"/>
  <c r="Y9" i="7"/>
  <c r="W9" i="7"/>
  <c r="AF5" i="7"/>
  <c r="L9" i="7"/>
  <c r="AC7" i="7"/>
  <c r="AB7" i="7"/>
  <c r="Y7" i="7"/>
  <c r="AH5" i="7"/>
  <c r="W7" i="7"/>
  <c r="L7" i="7"/>
  <c r="M5" i="7"/>
  <c r="U5" i="7"/>
  <c r="S5" i="7"/>
  <c r="Q5" i="7"/>
  <c r="F4" i="6"/>
  <c r="F6" i="6"/>
  <c r="F3" i="6"/>
  <c r="F22" i="2"/>
  <c r="I22" i="2"/>
  <c r="F28" i="2"/>
  <c r="D15" i="8"/>
  <c r="H15" i="8"/>
  <c r="F4" i="8"/>
  <c r="H39" i="8"/>
  <c r="D22" i="8"/>
  <c r="H22" i="8"/>
  <c r="D40" i="8"/>
  <c r="D46" i="8"/>
  <c r="H46" i="8"/>
  <c r="D51" i="8"/>
  <c r="H51" i="8"/>
  <c r="D44" i="8"/>
  <c r="H40" i="8"/>
  <c r="D21" i="8"/>
  <c r="H19" i="8"/>
  <c r="H17" i="8"/>
  <c r="D50" i="8"/>
  <c r="H50" i="8"/>
  <c r="D63" i="9"/>
  <c r="H63" i="9"/>
  <c r="G17" i="8"/>
  <c r="H21" i="8"/>
  <c r="G52" i="8"/>
  <c r="F52" i="8"/>
  <c r="H62" i="9"/>
  <c r="H61" i="9"/>
  <c r="H54" i="9"/>
  <c r="H36" i="9"/>
  <c r="D19" i="9"/>
  <c r="H19" i="9"/>
  <c r="G20" i="8"/>
  <c r="D5" i="6"/>
  <c r="E5" i="6"/>
  <c r="F61" i="9"/>
  <c r="C6" i="6"/>
  <c r="E6" i="6"/>
  <c r="H20" i="9"/>
  <c r="F16" i="9"/>
  <c r="C5" i="6"/>
  <c r="D55" i="9"/>
  <c r="H55" i="9"/>
  <c r="G61" i="9"/>
  <c r="D6" i="6"/>
  <c r="H5" i="7"/>
  <c r="G16" i="9"/>
  <c r="H4" i="8"/>
  <c r="I5" i="7"/>
  <c r="P5" i="7"/>
  <c r="T5" i="7"/>
  <c r="C3" i="6"/>
  <c r="R5" i="7"/>
  <c r="G13" i="9"/>
  <c r="G4" i="9"/>
  <c r="H4" i="9"/>
  <c r="C7" i="6"/>
  <c r="H44" i="8"/>
  <c r="D45" i="8"/>
  <c r="H45" i="8"/>
  <c r="C9" i="6"/>
  <c r="O5" i="7"/>
  <c r="J5" i="7"/>
  <c r="D53" i="8"/>
  <c r="D13" i="8"/>
  <c r="H13" i="8"/>
  <c r="D3" i="6"/>
  <c r="D43" i="8"/>
  <c r="H43" i="8"/>
  <c r="H42" i="8"/>
  <c r="D58" i="9"/>
  <c r="H58" i="9"/>
  <c r="D51" i="9"/>
  <c r="AK9" i="7"/>
  <c r="AJ9" i="7"/>
  <c r="H11" i="8"/>
  <c r="D17" i="9"/>
  <c r="F11" i="7"/>
  <c r="J9" i="7"/>
  <c r="X9" i="7"/>
  <c r="D4" i="6"/>
  <c r="E4" i="6"/>
  <c r="D60" i="9"/>
  <c r="H60" i="9"/>
  <c r="D41" i="8"/>
  <c r="H41" i="8"/>
  <c r="H20" i="8"/>
  <c r="D18" i="9"/>
  <c r="H18" i="9"/>
  <c r="H51" i="9"/>
  <c r="D53" i="9"/>
  <c r="H53" i="9"/>
  <c r="D7" i="6"/>
  <c r="AK11" i="7"/>
  <c r="J11" i="7"/>
  <c r="X11" i="7"/>
  <c r="AJ11" i="7"/>
  <c r="C10" i="6"/>
  <c r="H17" i="9"/>
  <c r="D15" i="9"/>
  <c r="F6" i="7"/>
  <c r="D54" i="8"/>
  <c r="H54" i="8"/>
  <c r="H53" i="8"/>
  <c r="H52" i="8"/>
  <c r="H55" i="8"/>
  <c r="E3" i="6"/>
  <c r="E7" i="6"/>
  <c r="J6" i="7"/>
  <c r="F7" i="7"/>
  <c r="F17" i="7"/>
  <c r="AJ6" i="7"/>
  <c r="AK6" i="7"/>
  <c r="F12" i="7"/>
  <c r="H15" i="9"/>
  <c r="H13" i="9"/>
  <c r="D47" i="9"/>
  <c r="C11" i="6"/>
  <c r="C14" i="2"/>
  <c r="H17" i="7"/>
  <c r="H20" i="7"/>
  <c r="J17" i="7"/>
  <c r="AK12" i="7"/>
  <c r="J12" i="7"/>
  <c r="X12" i="7"/>
  <c r="AJ12" i="7"/>
  <c r="J7" i="7"/>
  <c r="X7" i="7"/>
  <c r="AK7" i="7"/>
  <c r="AJ7" i="7"/>
  <c r="D49" i="9"/>
  <c r="H47" i="9"/>
  <c r="X6" i="7"/>
  <c r="J13" i="7"/>
  <c r="J16" i="7"/>
  <c r="I20" i="7"/>
  <c r="J20" i="7"/>
  <c r="AG5" i="7"/>
  <c r="D50" i="9"/>
  <c r="H49" i="9"/>
  <c r="J22" i="7"/>
  <c r="J23" i="7"/>
  <c r="D9" i="6"/>
  <c r="D56" i="9"/>
  <c r="H50" i="9"/>
  <c r="D57" i="9"/>
  <c r="H57" i="9"/>
  <c r="H56" i="9"/>
  <c r="H16" i="9"/>
  <c r="H64" i="9"/>
  <c r="D10" i="6"/>
  <c r="E9" i="6"/>
  <c r="D11" i="6"/>
  <c r="C15" i="2"/>
  <c r="C22" i="2"/>
  <c r="C29" i="2"/>
  <c r="E10" i="6"/>
  <c r="E11" i="6"/>
  <c r="I28" i="2"/>
  <c r="F29" i="2"/>
  <c r="I29" i="2"/>
</calcChain>
</file>

<file path=xl/sharedStrings.xml><?xml version="1.0" encoding="utf-8"?>
<sst xmlns="http://schemas.openxmlformats.org/spreadsheetml/2006/main" count="527" uniqueCount="275">
  <si>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</si>
  <si>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</si>
  <si>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</si>
  <si>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</si>
  <si>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</si>
  <si>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</si>
  <si>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</si>
  <si>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</si>
  <si>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</si>
  <si>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</si>
  <si>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6</t>
  </si>
  <si>
    <t>7</t>
  </si>
  <si>
    <t>11</t>
  </si>
  <si>
    <t>Poznámka:</t>
  </si>
  <si>
    <t>Objekt</t>
  </si>
  <si>
    <t>Kód</t>
  </si>
  <si>
    <t>Zkrácený popis / Varianta</t>
  </si>
  <si>
    <t>Rozměry</t>
  </si>
  <si>
    <t>Začátek výstavby:</t>
  </si>
  <si>
    <t>Konec výstavby:</t>
  </si>
  <si>
    <t>M.j.</t>
  </si>
  <si>
    <t>m2</t>
  </si>
  <si>
    <t>kus</t>
  </si>
  <si>
    <t>ks</t>
  </si>
  <si>
    <t>kg</t>
  </si>
  <si>
    <t>Množství</t>
  </si>
  <si>
    <t>Jednot.</t>
  </si>
  <si>
    <t>cena (Kč)</t>
  </si>
  <si>
    <t>Náklady (Kč)</t>
  </si>
  <si>
    <t>Dodávka</t>
  </si>
  <si>
    <t>Objednatel:</t>
  </si>
  <si>
    <t>Projektant:</t>
  </si>
  <si>
    <t>Zhotovitel:</t>
  </si>
  <si>
    <t>Zpracoval:</t>
  </si>
  <si>
    <t>Montáž</t>
  </si>
  <si>
    <t>Celkem</t>
  </si>
  <si>
    <t>Přesuny</t>
  </si>
  <si>
    <t>Typ skupiny</t>
  </si>
  <si>
    <t>HS</t>
  </si>
  <si>
    <t>HSV mat</t>
  </si>
  <si>
    <t>HSV prac</t>
  </si>
  <si>
    <t>PSV mat</t>
  </si>
  <si>
    <t>PSV prac</t>
  </si>
  <si>
    <t>Mont mat</t>
  </si>
  <si>
    <t>Mont prac</t>
  </si>
  <si>
    <t>Ostatní mat.</t>
  </si>
  <si>
    <t>11_</t>
  </si>
  <si>
    <t>1_</t>
  </si>
  <si>
    <t>_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</si>
  <si>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</si>
  <si>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</si>
  <si>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</si>
  <si>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</si>
  <si>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</si>
  <si>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</si>
  <si>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</si>
  <si>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</si>
  <si>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</si>
  <si>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</si>
  <si>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</si>
  <si>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</si>
  <si>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</si>
  <si>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</si>
  <si>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</si>
  <si>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</si>
  <si>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</si>
  <si>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</si>
  <si>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</si>
  <si>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</si>
  <si>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</si>
  <si>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</si>
  <si>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</si>
  <si>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</si>
  <si>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</si>
  <si>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</si>
  <si>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</si>
  <si>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</si>
  <si>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</si>
  <si>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</si>
  <si>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</si>
  <si>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</si>
  <si>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</si>
  <si>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</si>
  <si>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</si>
  <si>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</si>
  <si>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</si>
  <si>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</si>
  <si>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</si>
  <si>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</si>
  <si>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</si>
  <si>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</si>
  <si>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</si>
  <si>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</si>
  <si>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Sadovnické úpravy</t>
  </si>
  <si>
    <t>Celkem sadovnické úpravy</t>
  </si>
  <si>
    <t>Zkrácený popis</t>
  </si>
  <si>
    <t>Náklady (Kč) - dodávka</t>
  </si>
  <si>
    <t>Náklady (Kč) - Montáž</t>
  </si>
  <si>
    <t>Náklady (Kč) - celkem</t>
  </si>
  <si>
    <t>Celkem bez DPH:</t>
  </si>
  <si>
    <t>1. rok</t>
  </si>
  <si>
    <t>Ošetření rostlin</t>
  </si>
  <si>
    <t>Oprava kotvení</t>
  </si>
  <si>
    <t>Celkem 1. rok</t>
  </si>
  <si>
    <t>Péče po tři roky - 3x 1 rok</t>
  </si>
  <si>
    <t>Odstranění obalu kmene a kotvení stromů 3. rok po výsadbě, vč. Likvidace odpadu</t>
  </si>
  <si>
    <t>Celkem péče ve třech letech po výsadbě bez DPH</t>
  </si>
  <si>
    <t>DPH 21 %</t>
  </si>
  <si>
    <t>Celkem náklady na údržbu vč. DPH</t>
  </si>
  <si>
    <t>Údržba ve 3 letech</t>
  </si>
  <si>
    <t>Následná údržba ve třech letech</t>
  </si>
  <si>
    <t>Celkem péče</t>
  </si>
  <si>
    <t xml:space="preserve">Výchovný řez stromů </t>
  </si>
  <si>
    <t>Ing. Jitka Vágnerová, Mezírka 746/4, 602 00 Brno</t>
  </si>
  <si>
    <t xml:space="preserve">Ing. Jitka Vágnerová </t>
  </si>
  <si>
    <t>příprava půdy před výsadbou</t>
  </si>
  <si>
    <t>plošná úprava terénu a urovnání povrchu</t>
  </si>
  <si>
    <t>vyměření záhonů a ploch</t>
  </si>
  <si>
    <t>Kč/ks</t>
  </si>
  <si>
    <t>Výsadba dřevin</t>
  </si>
  <si>
    <t>Kč/m</t>
  </si>
  <si>
    <r>
      <t>Sp</t>
    </r>
    <r>
      <rPr>
        <sz val="10"/>
        <rFont val="Arial CE"/>
        <charset val="238"/>
      </rPr>
      <t>ojovací laťky</t>
    </r>
  </si>
  <si>
    <t>Štěpka</t>
  </si>
  <si>
    <r>
      <t>Kč/m</t>
    </r>
    <r>
      <rPr>
        <vertAlign val="superscript"/>
        <sz val="10"/>
        <rFont val="Arial CE"/>
      </rPr>
      <t>3</t>
    </r>
  </si>
  <si>
    <t>Vyměření výsadeb</t>
  </si>
  <si>
    <t xml:space="preserve">Ukotvení stromu dle vel. stromu (3 kůly) </t>
  </si>
  <si>
    <r>
      <t>m</t>
    </r>
    <r>
      <rPr>
        <vertAlign val="superscript"/>
        <sz val="10"/>
        <rFont val="Arial CE"/>
        <family val="2"/>
      </rPr>
      <t>2</t>
    </r>
  </si>
  <si>
    <t>hod</t>
  </si>
  <si>
    <t>chemické odplevelení půdy - včetně totálního herbicidu</t>
  </si>
  <si>
    <t>chemické odplevelení půdy - včetně totálního herbicidu - 2. opakování</t>
  </si>
  <si>
    <t>Třešeň ptačí (Prunus avium), vk, ok 10 - 12, ZB</t>
  </si>
  <si>
    <t>Javor babyka (Acer campestre), vk, ok 10 - 12, ZB</t>
  </si>
  <si>
    <t xml:space="preserve">Ochrana proti okusu, plastový tubus, výška 150 cm </t>
  </si>
  <si>
    <t>Instalace plastové ochrany proti okusu</t>
  </si>
  <si>
    <t>Kůl kotvící o prům. 6 cm, délka 250 cm</t>
  </si>
  <si>
    <t>Trávobylinná směs - krajinná, složení viz PD</t>
  </si>
  <si>
    <t>Založení trávníků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</si>
  <si>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</si>
  <si>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</si>
  <si>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</si>
  <si>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</si>
  <si>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</si>
  <si>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</si>
  <si>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</si>
  <si>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</si>
  <si>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</si>
  <si>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</si>
  <si>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</si>
  <si>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</si>
  <si>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</si>
  <si>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</si>
  <si>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</si>
  <si>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</si>
  <si>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</si>
  <si>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</si>
  <si>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</si>
  <si>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</si>
  <si>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</si>
  <si>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</si>
  <si>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</si>
  <si>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</si>
  <si>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</si>
  <si>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</si>
  <si>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</si>
  <si>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</si>
  <si>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</si>
  <si>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</si>
  <si>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</si>
  <si>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</si>
  <si>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</si>
  <si>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</si>
  <si>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</si>
  <si>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</si>
  <si>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</si>
  <si>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</si>
  <si>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</si>
  <si>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</si>
  <si>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</si>
  <si>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</si>
  <si>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</si>
  <si>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</si>
  <si>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</si>
  <si>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</si>
  <si>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</si>
  <si>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</si>
  <si>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</si>
  <si>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Založení trávníku krajinného výsevem v rovině -trávobylinná směs - vč, 1 seče</t>
  </si>
  <si>
    <t>Příprava půdy</t>
  </si>
  <si>
    <t>Výsadby dřevin</t>
  </si>
  <si>
    <t>Zakládání trávníků</t>
  </si>
  <si>
    <t>Opakování nátěru proti okusu keřů</t>
  </si>
  <si>
    <t>chemické odplevelení půdy - ve svahu - včetně totálního herbicidu</t>
  </si>
  <si>
    <t>Odkopávky a prokopávky - terénní modelace</t>
  </si>
  <si>
    <r>
      <t>m</t>
    </r>
    <r>
      <rPr>
        <vertAlign val="superscript"/>
        <sz val="10"/>
        <rFont val="Arial CE"/>
        <family val="2"/>
      </rPr>
      <t>3</t>
    </r>
  </si>
  <si>
    <t>Rozprostření ornice v rovině, tloušťka 15 cm - pás u plotu pod habry</t>
  </si>
  <si>
    <t>Ornice pro terénní úpravy (náklady na dopravu popř. uložení a ošetřování</t>
  </si>
  <si>
    <t>Odstranění kamene sebráním - vč. odstranění stavebních zbytků a betonů, včetně naložení, odvozu a likvidace</t>
  </si>
  <si>
    <t>Vykopání menší jamky 35x35</t>
  </si>
  <si>
    <t>Borovice lesní (Pinus sylvestris), 80-100 cm, kontejner</t>
  </si>
  <si>
    <t>Dub letní (Quercus robur), vk, ok 10 - 12, ZB</t>
  </si>
  <si>
    <t>Jeřáb ptačí (Sorbus aucuparia), vk, ok 10 - 12, ZB</t>
  </si>
  <si>
    <t>Habr obecný (Carpinus betulus), alejový strom, nasazení koruny min. 2,2 m, ok 10 - 12, ZB</t>
  </si>
  <si>
    <t xml:space="preserve">Cormus mas, 30-40, Ko 1,5 l </t>
  </si>
  <si>
    <t xml:space="preserve">Cormus sanguinea, 30-40, Ko 1,5 l </t>
  </si>
  <si>
    <t xml:space="preserve">Euonymus europaea 30-40, Ko 1,5 l </t>
  </si>
  <si>
    <t xml:space="preserve">Ligustrum vulgare, 30-40, Ko 1,5 l </t>
  </si>
  <si>
    <t xml:space="preserve">Prunus spinosa, 30-40, Ko 1,5 l </t>
  </si>
  <si>
    <t xml:space="preserve">Rhamnus cathartica 30-40, Ko 1,5 l </t>
  </si>
  <si>
    <t xml:space="preserve">Rosa canina 30-40, Ko 1,5 l </t>
  </si>
  <si>
    <t xml:space="preserve">Ukotvení stromu dle vel. stromu (1 kůl) </t>
  </si>
  <si>
    <t>Chemická ochrana proti oskusu - aplikace na keře a borovice, včetně mat.</t>
  </si>
  <si>
    <t>mulčovací dřevní štěpkou ve vrstvě do 10 cm - v rovině</t>
  </si>
  <si>
    <t>mulčovací dřevní štěpkou ve vrstvě do 10 cm - ve svahu</t>
  </si>
  <si>
    <t>hrabání - svah a úzké plochy</t>
  </si>
  <si>
    <t>příprava kultivátorem - v rovině i ve svahu</t>
  </si>
  <si>
    <t>vláčení - v rovině</t>
  </si>
  <si>
    <t>válení - v rovině</t>
  </si>
  <si>
    <t>50.</t>
  </si>
  <si>
    <t>Pozn. Zálivka je včetně dovozu vody</t>
  </si>
  <si>
    <t>Ošetření a pletí včetně likvidace odpadu</t>
  </si>
  <si>
    <t>Izolační zeleň překladiště Boskovice</t>
  </si>
  <si>
    <t>Terénní a sadovnické úpravy</t>
  </si>
  <si>
    <t>Město Boskovice, Masarykovo nám. 4/2, 680 18 Boskovice</t>
  </si>
  <si>
    <t>ha</t>
  </si>
  <si>
    <t>Vytýčení výsadeb stromů před jejich založením, vč. kolíků</t>
  </si>
  <si>
    <t xml:space="preserve">Vykopání jamky (70x70x70 cm nebo jamka 0,125 - 0,4 m3 ) </t>
  </si>
  <si>
    <t>Vlastní výsadba (70 x 70 x 70 cm), včetně zálivky a vylepšení půdním kondicionerem</t>
  </si>
  <si>
    <t>Výsadba menší než výše uvedené, včetně zálivky</t>
  </si>
  <si>
    <t xml:space="preserve">Crataegus monogyna, 30-40, Ko 1,5 l </t>
  </si>
  <si>
    <t xml:space="preserve">Corylus avellana, 30-40, Ko 1,5 l </t>
  </si>
  <si>
    <t xml:space="preserve">Lonicera xylosteum, 30-40, Ko 1,5 l </t>
  </si>
  <si>
    <t>Habr obecný (Carpinus betulus), vk, ok 10 - 12, ZB</t>
  </si>
  <si>
    <t>Lípa srdčitá (Tilia cordata), vk, ok 10 - 12, ZB</t>
  </si>
  <si>
    <t xml:space="preserve">Dub letní (Quercus robur), odrostek 120 - 150, obalovaný </t>
  </si>
  <si>
    <t>Vykopání jamky (40x40x40 cm)</t>
  </si>
  <si>
    <t>Vlastní výsadba (odrostky), včetně zálivky a vylepšení půdním kondicionerem</t>
  </si>
  <si>
    <t xml:space="preserve">Habr obecný (Carpinus betulus), odrostek 120 - 150, obalovaný </t>
  </si>
  <si>
    <t xml:space="preserve">Jeřáb ptačí (Sorbus aucuparia), odrostek 120 - 150, obalovaný </t>
  </si>
  <si>
    <t xml:space="preserve">Lípa srdčitá (Tilia cordata), odrostek 120 - 150, obalovaný </t>
  </si>
  <si>
    <t xml:space="preserve">Třešeň ptačí (Prunus avium), odrostek 120 - 150, obalovaný </t>
  </si>
  <si>
    <t xml:space="preserve">Javor babyka (Acer campestre), odrostek 120 - 150, obalovaný </t>
  </si>
  <si>
    <t>Mulčovací plachetky z biologicky rozložitelné netkané EKOtextilie 40x40 cm, vč. Instalace a kotvení dřevěnými kolíky</t>
  </si>
  <si>
    <t>mulčovací dřevní štěpkou ve vrstvě do 10 cm - stromové mísy</t>
  </si>
  <si>
    <t>Vypletí a ošetření keřů - mulčované výsadby</t>
  </si>
  <si>
    <t>Skupinová zálivka keřů (6x) (1198 m2) vč. dovozu vody</t>
  </si>
  <si>
    <t>Zálivka stromů (6x) vč. dovozu vody</t>
  </si>
  <si>
    <t>Ceny jsou přizpůsoben nákladům obvyklých opatření dle ceníku AOPK</t>
  </si>
  <si>
    <t>Topol osika (Populus tremula), vk, ok 10 - 12, ZB</t>
  </si>
  <si>
    <t xml:space="preserve">Ochrana proti okusu, plastový tubus, UV stabilní, děrovaný, výška 120 cm </t>
  </si>
  <si>
    <t xml:space="preserve">Ochrana proti okusu, plastový tubus, UV stabilní, děrovaný, výška 90 cm </t>
  </si>
  <si>
    <t>shrabání, odnos a likvidace posečené hmoty, včetně vybrání případného odpadu</t>
  </si>
  <si>
    <t>pokosení ruderálního porostu křovinořezem - 2 kosení, včetně sběru pokosené hmoty</t>
  </si>
  <si>
    <t>Ošetření stromů - vypletí, nakypření,</t>
  </si>
  <si>
    <t>Doplnění ornice v terénních nerovnostech do 15 cm, vč. přesunu materiálu</t>
  </si>
  <si>
    <t>chemické odplevelení půdy - včetně totálního herbicidu (plochy pro keře)</t>
  </si>
  <si>
    <t>chemické odplevelení půdy - včetně totálního herbicidu (plochy pro keře) - 2. opakování</t>
  </si>
  <si>
    <t>51.</t>
  </si>
  <si>
    <t>52.</t>
  </si>
  <si>
    <t>53.</t>
  </si>
  <si>
    <t>54.</t>
  </si>
  <si>
    <t>55.</t>
  </si>
  <si>
    <t>Zálivka jamky (70 x 70 x 70 cm), včetně dovozu a dodávky vody</t>
  </si>
  <si>
    <t>Zálivka jamky (40 x 40 x40 cm), včetně dovozu a dodávky vody</t>
  </si>
  <si>
    <t>Zálivka menší než výše uvedené , včetně dovozu a dodávky vody</t>
  </si>
  <si>
    <t>Štěpka mulčovací</t>
  </si>
  <si>
    <t>Vyznačovací kolík pro keře - včetně umístění - délka 30 cm, horní strana zvýrazněna červenou nebo reflexní barvou</t>
  </si>
  <si>
    <t>Úvazek - plochý,min. šířka 3 cm</t>
  </si>
  <si>
    <t>Trávobylinná směs - krajinná květnatá, složení viz PD</t>
  </si>
  <si>
    <t>pokosení ruderálního porostu křovinořezem, včetně náletů Acer negundo o prům do 5 cm.</t>
  </si>
  <si>
    <t>Frézování ploch s třtinou křovištní, vč. odstranění stařiny</t>
  </si>
  <si>
    <t>56.</t>
  </si>
  <si>
    <t>Stavební rozpočet - rekapitulace - SLEPÝ ROZPOČET</t>
  </si>
  <si>
    <t>Stavební rozpočet - realizace - 1. ČÁST - SLEPÝ ROZPOČET</t>
  </si>
  <si>
    <t>Stavební rozpočet - realizace - 2. ČÁST - SLEPÝ ROZPOČET</t>
  </si>
  <si>
    <t>Stavební rozpočet - následná péče - SLEPÝ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</si>
</sst>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</numFmts>
  <fonts count="30">
    <font>
      <sz val="10"/>
      <name val="Arial"/>
    </font>
    <font>
      <sz val="10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indexed="62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24"/>
      <color indexed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9"/>
      <name val="Arial Unicode MS"/>
      <family val="2"/>
      <charset val="238"/>
    </font>
    <font>
      <sz val="9"/>
      <color indexed="61"/>
      <name val="Arial Unicode MS"/>
      <family val="2"/>
      <charset val="238"/>
    </font>
    <font>
      <sz val="9"/>
      <color indexed="62"/>
      <name val="Arial Unicode MS"/>
      <family val="2"/>
      <charset val="238"/>
    </font>
    <font>
      <sz val="10"/>
      <name val="Arial CE"/>
      <charset val="238"/>
    </font>
    <font>
      <b/>
      <sz val="10"/>
      <name val="Arial CE"/>
      <family val="2"/>
    </font>
    <font>
      <sz val="10"/>
      <name val="Arial CE"/>
      <family val="2"/>
    </font>
    <font>
      <vertAlign val="superscript"/>
      <sz val="10"/>
      <name val="Arial CE"/>
      <family val="2"/>
    </font>
    <font>
      <vertAlign val="superscript"/>
      <sz val="10"/>
      <name val="Arial CE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color indexed="61"/>
      <name val="Arial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9" fillId="0" borderId="0"/>
  </cellStyleXfs>
  <cellXfs count="257">
    <xf numFmtId="0" fontId="1" fillId="0" borderId="0" xfId="0" applyFont="1" applyAlignment="1">
      <alignment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49" fontId="1" fillId="2" borderId="2" xfId="0" applyNumberFormat="1" applyFont="1" applyFill="1" applyBorder="1" applyAlignment="1" applyProtection="1">
      <alignment horizontal="left"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49" fontId="1" fillId="0" borderId="5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right" vertical="center"/>
    </xf>
    <xf numFmtId="0" fontId="1" fillId="0" borderId="6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9" fontId="8" fillId="2" borderId="7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>
      <alignment vertical="center"/>
    </xf>
    <xf numFmtId="49" fontId="6" fillId="0" borderId="2" xfId="0" applyNumberFormat="1" applyFont="1" applyFill="1" applyBorder="1" applyAlignment="1" applyProtection="1">
      <alignment horizontal="left" vertical="center"/>
    </xf>
    <xf numFmtId="49" fontId="10" fillId="0" borderId="7" xfId="0" applyNumberFormat="1" applyFont="1" applyFill="1" applyBorder="1" applyAlignment="1" applyProtection="1">
      <alignment horizontal="left" vertical="center"/>
    </xf>
    <xf numFmtId="0" fontId="1" fillId="0" borderId="2" xfId="0" applyNumberFormat="1" applyFont="1" applyFill="1" applyBorder="1" applyAlignment="1" applyProtection="1">
      <alignment vertical="center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10" xfId="0" applyNumberFormat="1" applyFont="1" applyFill="1" applyBorder="1" applyAlignment="1" applyProtection="1">
      <alignment vertical="center"/>
    </xf>
    <xf numFmtId="4" fontId="10" fillId="0" borderId="7" xfId="0" applyNumberFormat="1" applyFont="1" applyFill="1" applyBorder="1" applyAlignment="1" applyProtection="1">
      <alignment horizontal="right" vertical="center"/>
    </xf>
    <xf numFmtId="49" fontId="10" fillId="0" borderId="7" xfId="0" applyNumberFormat="1" applyFont="1" applyFill="1" applyBorder="1" applyAlignment="1" applyProtection="1">
      <alignment horizontal="right" vertical="center"/>
    </xf>
    <xf numFmtId="4" fontId="10" fillId="0" borderId="11" xfId="0" applyNumberFormat="1" applyFont="1" applyFill="1" applyBorder="1" applyAlignment="1" applyProtection="1">
      <alignment horizontal="right" vertical="center"/>
    </xf>
    <xf numFmtId="0" fontId="1" fillId="0" borderId="12" xfId="0" applyNumberFormat="1" applyFont="1" applyFill="1" applyBorder="1" applyAlignment="1" applyProtection="1">
      <alignment vertical="center"/>
    </xf>
    <xf numFmtId="0" fontId="1" fillId="0" borderId="13" xfId="0" applyNumberFormat="1" applyFont="1" applyFill="1" applyBorder="1" applyAlignment="1" applyProtection="1">
      <alignment vertical="center"/>
    </xf>
    <xf numFmtId="4" fontId="9" fillId="2" borderId="14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4" fontId="1" fillId="0" borderId="4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Alignment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Fill="1" applyBorder="1" applyAlignment="1" applyProtection="1">
      <alignment horizontal="right" vertical="center"/>
    </xf>
    <xf numFmtId="49" fontId="3" fillId="2" borderId="0" xfId="0" applyNumberFormat="1" applyFont="1" applyFill="1" applyBorder="1" applyAlignment="1" applyProtection="1">
      <alignment horizontal="righ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vertical="center" wrapText="1"/>
    </xf>
    <xf numFmtId="49" fontId="3" fillId="0" borderId="15" xfId="0" applyNumberFormat="1" applyFont="1" applyFill="1" applyBorder="1" applyAlignment="1" applyProtection="1">
      <alignment horizontal="left" vertical="center"/>
    </xf>
    <xf numFmtId="49" fontId="3" fillId="0" borderId="16" xfId="0" applyNumberFormat="1" applyFont="1" applyFill="1" applyBorder="1" applyAlignment="1" applyProtection="1">
      <alignment horizontal="left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3" fillId="0" borderId="18" xfId="0" applyNumberFormat="1" applyFont="1" applyFill="1" applyBorder="1" applyAlignment="1" applyProtection="1">
      <alignment horizontal="right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9" fontId="3" fillId="0" borderId="20" xfId="0" applyNumberFormat="1" applyFont="1" applyFill="1" applyBorder="1" applyAlignment="1" applyProtection="1">
      <alignment horizontal="center" vertical="center"/>
    </xf>
    <xf numFmtId="49" fontId="3" fillId="2" borderId="2" xfId="0" applyNumberFormat="1" applyFont="1" applyFill="1" applyBorder="1" applyAlignment="1" applyProtection="1">
      <alignment horizontal="left" vertical="center"/>
    </xf>
    <xf numFmtId="4" fontId="3" fillId="2" borderId="2" xfId="0" applyNumberFormat="1" applyFont="1" applyFill="1" applyBorder="1" applyAlignment="1" applyProtection="1">
      <alignment horizontal="right" vertical="center"/>
    </xf>
    <xf numFmtId="0" fontId="16" fillId="0" borderId="0" xfId="0" applyFont="1" applyAlignment="1">
      <alignment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3" fillId="0" borderId="21" xfId="0" applyNumberFormat="1" applyFont="1" applyFill="1" applyBorder="1" applyAlignment="1" applyProtection="1">
      <alignment horizontal="left" vertical="center"/>
    </xf>
    <xf numFmtId="49" fontId="3" fillId="0" borderId="22" xfId="0" applyNumberFormat="1" applyFont="1" applyFill="1" applyBorder="1" applyAlignment="1" applyProtection="1">
      <alignment horizontal="left" vertical="center"/>
    </xf>
    <xf numFmtId="49" fontId="3" fillId="0" borderId="22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left" vertical="center"/>
    </xf>
    <xf numFmtId="4" fontId="1" fillId="0" borderId="2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left"/>
    </xf>
    <xf numFmtId="0" fontId="1" fillId="0" borderId="0" xfId="0" applyFont="1" applyAlignment="1"/>
    <xf numFmtId="0" fontId="16" fillId="0" borderId="0" xfId="0" applyFont="1" applyAlignment="1"/>
    <xf numFmtId="49" fontId="1" fillId="0" borderId="23" xfId="0" applyNumberFormat="1" applyFont="1" applyFill="1" applyBorder="1" applyAlignment="1" applyProtection="1">
      <alignment horizontal="left" vertical="center"/>
    </xf>
    <xf numFmtId="4" fontId="1" fillId="0" borderId="23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Alignment="1">
      <alignment vertical="center"/>
    </xf>
    <xf numFmtId="2" fontId="4" fillId="0" borderId="0" xfId="0" applyNumberFormat="1" applyFont="1" applyFill="1" applyBorder="1" applyAlignment="1" applyProtection="1">
      <alignment horizontal="right" vertical="center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Fill="1" applyBorder="1" applyAlignment="1" applyProtection="1">
      <alignment vertical="center"/>
    </xf>
    <xf numFmtId="0" fontId="17" fillId="0" borderId="0" xfId="0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NumberFormat="1" applyFont="1" applyFill="1" applyBorder="1" applyAlignment="1" applyProtection="1"/>
    <xf numFmtId="49" fontId="8" fillId="2" borderId="24" xfId="0" applyNumberFormat="1" applyFont="1" applyFill="1" applyBorder="1" applyAlignment="1" applyProtection="1">
      <alignment horizontal="center" vertical="center"/>
    </xf>
    <xf numFmtId="49" fontId="9" fillId="0" borderId="25" xfId="0" applyNumberFormat="1" applyFont="1" applyFill="1" applyBorder="1" applyAlignment="1" applyProtection="1">
      <alignment horizontal="left" vertical="center"/>
    </xf>
    <xf numFmtId="4" fontId="10" fillId="0" borderId="26" xfId="0" applyNumberFormat="1" applyFont="1" applyFill="1" applyBorder="1" applyAlignment="1" applyProtection="1">
      <alignment horizontal="right" vertical="center"/>
    </xf>
    <xf numFmtId="49" fontId="9" fillId="0" borderId="27" xfId="0" applyNumberFormat="1" applyFont="1" applyFill="1" applyBorder="1" applyAlignment="1" applyProtection="1">
      <alignment horizontal="left" vertical="center"/>
    </xf>
    <xf numFmtId="49" fontId="10" fillId="0" borderId="26" xfId="0" applyNumberFormat="1" applyFont="1" applyFill="1" applyBorder="1" applyAlignment="1" applyProtection="1">
      <alignment horizontal="right" vertical="center"/>
    </xf>
    <xf numFmtId="0" fontId="1" fillId="0" borderId="28" xfId="0" applyNumberFormat="1" applyFont="1" applyFill="1" applyBorder="1" applyAlignment="1" applyProtection="1">
      <alignment vertical="center"/>
    </xf>
    <xf numFmtId="0" fontId="1" fillId="0" borderId="6" xfId="0" applyFont="1" applyBorder="1" applyAlignment="1">
      <alignment vertical="center"/>
    </xf>
    <xf numFmtId="0" fontId="1" fillId="0" borderId="26" xfId="0" applyNumberFormat="1" applyFont="1" applyFill="1" applyBorder="1" applyAlignment="1" applyProtection="1">
      <alignment vertical="center"/>
    </xf>
    <xf numFmtId="0" fontId="1" fillId="0" borderId="29" xfId="0" applyNumberFormat="1" applyFont="1" applyFill="1" applyBorder="1" applyAlignment="1" applyProtection="1">
      <alignment vertical="center"/>
    </xf>
    <xf numFmtId="0" fontId="1" fillId="0" borderId="30" xfId="0" applyNumberFormat="1" applyFont="1" applyFill="1" applyBorder="1" applyAlignment="1" applyProtection="1">
      <alignment vertical="center"/>
    </xf>
    <xf numFmtId="0" fontId="1" fillId="0" borderId="31" xfId="0" applyNumberFormat="1" applyFont="1" applyFill="1" applyBorder="1" applyAlignment="1" applyProtection="1">
      <alignment vertical="center"/>
    </xf>
    <xf numFmtId="0" fontId="1" fillId="0" borderId="32" xfId="0" applyNumberFormat="1" applyFont="1" applyFill="1" applyBorder="1" applyAlignment="1" applyProtection="1">
      <alignment vertical="center"/>
    </xf>
    <xf numFmtId="0" fontId="1" fillId="0" borderId="33" xfId="0" applyNumberFormat="1" applyFont="1" applyFill="1" applyBorder="1" applyAlignment="1" applyProtection="1">
      <alignment vertical="center"/>
    </xf>
    <xf numFmtId="49" fontId="4" fillId="0" borderId="6" xfId="0" applyNumberFormat="1" applyFont="1" applyFill="1" applyBorder="1" applyAlignment="1" applyProtection="1">
      <alignment horizontal="left" vertical="center"/>
    </xf>
    <xf numFmtId="49" fontId="4" fillId="0" borderId="34" xfId="0" applyNumberFormat="1" applyFont="1" applyFill="1" applyBorder="1" applyAlignment="1" applyProtection="1">
      <alignment horizontal="left" vertical="center"/>
    </xf>
    <xf numFmtId="49" fontId="4" fillId="0" borderId="35" xfId="0" applyNumberFormat="1" applyFont="1" applyFill="1" applyBorder="1" applyAlignment="1" applyProtection="1">
      <alignment horizontal="left" vertical="center"/>
    </xf>
    <xf numFmtId="4" fontId="4" fillId="0" borderId="35" xfId="0" applyNumberFormat="1" applyFont="1" applyFill="1" applyBorder="1" applyAlignment="1" applyProtection="1">
      <alignment horizontal="right" vertical="center"/>
    </xf>
    <xf numFmtId="49" fontId="4" fillId="0" borderId="36" xfId="0" applyNumberFormat="1" applyFont="1" applyFill="1" applyBorder="1" applyAlignment="1" applyProtection="1">
      <alignment horizontal="left" vertical="center"/>
    </xf>
    <xf numFmtId="49" fontId="4" fillId="0" borderId="2" xfId="0" applyNumberFormat="1" applyFont="1" applyFill="1" applyBorder="1" applyAlignment="1" applyProtection="1">
      <alignment horizontal="left" vertical="center"/>
    </xf>
    <xf numFmtId="4" fontId="4" fillId="0" borderId="2" xfId="0" applyNumberFormat="1" applyFont="1" applyFill="1" applyBorder="1" applyAlignment="1" applyProtection="1">
      <alignment horizontal="right" vertical="center"/>
    </xf>
    <xf numFmtId="2" fontId="4" fillId="0" borderId="37" xfId="0" applyNumberFormat="1" applyFont="1" applyFill="1" applyBorder="1" applyAlignment="1" applyProtection="1">
      <alignment horizontal="right" vertical="center"/>
    </xf>
    <xf numFmtId="2" fontId="4" fillId="0" borderId="38" xfId="0" applyNumberFormat="1" applyFont="1" applyFill="1" applyBorder="1" applyAlignment="1" applyProtection="1">
      <alignment horizontal="right" vertical="center"/>
    </xf>
    <xf numFmtId="0" fontId="14" fillId="0" borderId="0" xfId="0" applyFont="1" applyBorder="1" applyAlignment="1">
      <alignment wrapText="1"/>
    </xf>
    <xf numFmtId="4" fontId="29" fillId="0" borderId="0" xfId="0" applyNumberFormat="1" applyFont="1" applyBorder="1"/>
    <xf numFmtId="0" fontId="14" fillId="0" borderId="35" xfId="0" applyFont="1" applyBorder="1" applyAlignment="1">
      <alignment wrapText="1"/>
    </xf>
    <xf numFmtId="49" fontId="5" fillId="0" borderId="35" xfId="0" applyNumberFormat="1" applyFont="1" applyFill="1" applyBorder="1" applyAlignment="1" applyProtection="1">
      <alignment horizontal="left" vertical="center"/>
    </xf>
    <xf numFmtId="4" fontId="29" fillId="0" borderId="35" xfId="0" applyNumberFormat="1" applyFont="1" applyBorder="1"/>
    <xf numFmtId="2" fontId="4" fillId="0" borderId="39" xfId="0" applyNumberFormat="1" applyFont="1" applyFill="1" applyBorder="1" applyAlignment="1" applyProtection="1">
      <alignment horizontal="right" vertical="center"/>
    </xf>
    <xf numFmtId="0" fontId="3" fillId="0" borderId="40" xfId="0" applyNumberFormat="1" applyFont="1" applyFill="1" applyBorder="1" applyAlignment="1" applyProtection="1">
      <alignment vertical="center"/>
    </xf>
    <xf numFmtId="0" fontId="3" fillId="0" borderId="41" xfId="0" applyNumberFormat="1" applyFont="1" applyFill="1" applyBorder="1" applyAlignment="1" applyProtection="1">
      <alignment vertical="center"/>
    </xf>
    <xf numFmtId="0" fontId="15" fillId="0" borderId="41" xfId="0" applyNumberFormat="1" applyFont="1" applyFill="1" applyBorder="1" applyAlignment="1" applyProtection="1">
      <alignment vertical="center" wrapText="1"/>
    </xf>
    <xf numFmtId="49" fontId="3" fillId="0" borderId="41" xfId="0" applyNumberFormat="1" applyFont="1" applyFill="1" applyBorder="1" applyAlignment="1" applyProtection="1">
      <alignment horizontal="left" vertical="center"/>
    </xf>
    <xf numFmtId="2" fontId="3" fillId="0" borderId="42" xfId="0" applyNumberFormat="1" applyFont="1" applyFill="1" applyBorder="1" applyAlignment="1" applyProtection="1">
      <alignment horizontal="right" vertical="center"/>
    </xf>
    <xf numFmtId="0" fontId="0" fillId="0" borderId="43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 wrapText="1" shrinkToFit="1"/>
    </xf>
    <xf numFmtId="0" fontId="0" fillId="0" borderId="7" xfId="0" applyFont="1" applyFill="1" applyBorder="1" applyAlignment="1">
      <alignment horizontal="center"/>
    </xf>
    <xf numFmtId="2" fontId="21" fillId="0" borderId="7" xfId="0" applyNumberFormat="1" applyFont="1" applyFill="1" applyBorder="1" applyAlignment="1">
      <alignment horizontal="right"/>
    </xf>
    <xf numFmtId="2" fontId="21" fillId="0" borderId="7" xfId="0" applyNumberFormat="1" applyFont="1" applyBorder="1" applyAlignment="1">
      <alignment horizontal="right"/>
    </xf>
    <xf numFmtId="0" fontId="0" fillId="0" borderId="7" xfId="0" applyFont="1" applyFill="1" applyBorder="1" applyAlignment="1">
      <alignment wrapText="1" shrinkToFit="1"/>
    </xf>
    <xf numFmtId="0" fontId="13" fillId="0" borderId="7" xfId="0" applyFont="1" applyFill="1" applyBorder="1" applyAlignment="1">
      <alignment horizontal="center"/>
    </xf>
    <xf numFmtId="0" fontId="13" fillId="0" borderId="7" xfId="0" applyFont="1" applyFill="1" applyBorder="1" applyAlignment="1">
      <alignment wrapText="1" shrinkToFit="1"/>
    </xf>
    <xf numFmtId="2" fontId="21" fillId="0" borderId="43" xfId="0" applyNumberFormat="1" applyFont="1" applyFill="1" applyBorder="1" applyAlignment="1"/>
    <xf numFmtId="0" fontId="27" fillId="3" borderId="41" xfId="0" applyFont="1" applyFill="1" applyBorder="1" applyAlignment="1">
      <alignment horizontal="center"/>
    </xf>
    <xf numFmtId="0" fontId="23" fillId="0" borderId="44" xfId="0" applyFont="1" applyFill="1" applyBorder="1" applyAlignment="1">
      <alignment horizontal="center"/>
    </xf>
    <xf numFmtId="2" fontId="23" fillId="0" borderId="44" xfId="0" applyNumberFormat="1" applyFont="1" applyFill="1" applyBorder="1" applyAlignment="1">
      <alignment horizontal="right" shrinkToFit="1"/>
    </xf>
    <xf numFmtId="2" fontId="21" fillId="0" borderId="44" xfId="0" applyNumberFormat="1" applyFont="1" applyBorder="1" applyAlignment="1">
      <alignment horizontal="right"/>
    </xf>
    <xf numFmtId="0" fontId="0" fillId="0" borderId="43" xfId="0" applyFont="1" applyFill="1" applyBorder="1" applyAlignment="1">
      <alignment wrapText="1" shrinkToFit="1"/>
    </xf>
    <xf numFmtId="0" fontId="0" fillId="0" borderId="43" xfId="0" applyFont="1" applyFill="1" applyBorder="1" applyAlignment="1">
      <alignment horizontal="center" wrapText="1" shrinkToFit="1"/>
    </xf>
    <xf numFmtId="2" fontId="21" fillId="0" borderId="43" xfId="0" applyNumberFormat="1" applyFont="1" applyBorder="1" applyAlignment="1">
      <alignment horizontal="right"/>
    </xf>
    <xf numFmtId="2" fontId="26" fillId="3" borderId="41" xfId="0" applyNumberFormat="1" applyFont="1" applyFill="1" applyBorder="1" applyAlignment="1">
      <alignment horizontal="right"/>
    </xf>
    <xf numFmtId="0" fontId="0" fillId="0" borderId="44" xfId="0" applyFont="1" applyFill="1" applyBorder="1" applyAlignment="1">
      <alignment wrapText="1" shrinkToFit="1"/>
    </xf>
    <xf numFmtId="2" fontId="21" fillId="0" borderId="44" xfId="0" applyNumberFormat="1" applyFont="1" applyFill="1" applyBorder="1" applyAlignment="1">
      <alignment horizontal="right"/>
    </xf>
    <xf numFmtId="0" fontId="13" fillId="0" borderId="43" xfId="0" applyFont="1" applyFill="1" applyBorder="1" applyAlignment="1">
      <alignment wrapText="1"/>
    </xf>
    <xf numFmtId="0" fontId="0" fillId="0" borderId="7" xfId="0" applyFont="1" applyFill="1" applyBorder="1" applyAlignment="1">
      <alignment wrapText="1"/>
    </xf>
    <xf numFmtId="0" fontId="13" fillId="0" borderId="7" xfId="0" applyFont="1" applyFill="1" applyBorder="1" applyAlignment="1">
      <alignment wrapText="1"/>
    </xf>
    <xf numFmtId="0" fontId="27" fillId="3" borderId="41" xfId="0" applyFont="1" applyFill="1" applyBorder="1" applyAlignment="1">
      <alignment wrapText="1"/>
    </xf>
    <xf numFmtId="0" fontId="0" fillId="0" borderId="43" xfId="0" applyFont="1" applyFill="1" applyBorder="1" applyAlignment="1">
      <alignment wrapText="1"/>
    </xf>
    <xf numFmtId="0" fontId="23" fillId="0" borderId="44" xfId="0" applyFont="1" applyFill="1" applyBorder="1" applyAlignment="1">
      <alignment wrapText="1" shrinkToFit="1"/>
    </xf>
    <xf numFmtId="0" fontId="13" fillId="0" borderId="7" xfId="0" applyFont="1" applyFill="1" applyBorder="1" applyAlignment="1">
      <alignment horizontal="left" wrapText="1"/>
    </xf>
    <xf numFmtId="165" fontId="1" fillId="0" borderId="4" xfId="0" applyNumberFormat="1" applyFont="1" applyFill="1" applyBorder="1" applyAlignment="1" applyProtection="1">
      <alignment horizontal="right" vertical="center"/>
    </xf>
    <xf numFmtId="165" fontId="1" fillId="0" borderId="0" xfId="0" applyNumberFormat="1" applyFont="1" applyFill="1" applyBorder="1" applyAlignment="1" applyProtection="1">
      <alignment horizontal="right" vertical="center"/>
    </xf>
    <xf numFmtId="165" fontId="1" fillId="0" borderId="23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3" fontId="10" fillId="0" borderId="7" xfId="0" applyNumberFormat="1" applyFont="1" applyFill="1" applyBorder="1" applyAlignment="1" applyProtection="1">
      <alignment horizontal="right" vertical="center"/>
    </xf>
    <xf numFmtId="3" fontId="9" fillId="2" borderId="45" xfId="0" applyNumberFormat="1" applyFont="1" applyFill="1" applyBorder="1" applyAlignment="1" applyProtection="1">
      <alignment horizontal="right" vertical="center"/>
    </xf>
    <xf numFmtId="3" fontId="9" fillId="2" borderId="14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/>
    <xf numFmtId="49" fontId="1" fillId="0" borderId="15" xfId="0" applyNumberFormat="1" applyFont="1" applyFill="1" applyBorder="1" applyAlignment="1" applyProtection="1">
      <alignment horizontal="left"/>
    </xf>
    <xf numFmtId="49" fontId="18" fillId="0" borderId="16" xfId="0" applyNumberFormat="1" applyFont="1" applyFill="1" applyBorder="1" applyAlignment="1" applyProtection="1">
      <alignment wrapText="1"/>
    </xf>
    <xf numFmtId="49" fontId="1" fillId="0" borderId="16" xfId="0" applyNumberFormat="1" applyFont="1" applyFill="1" applyBorder="1" applyAlignment="1" applyProtection="1">
      <alignment horizontal="left"/>
    </xf>
    <xf numFmtId="49" fontId="1" fillId="0" borderId="16" xfId="0" applyNumberFormat="1" applyFont="1" applyFill="1" applyBorder="1" applyAlignment="1" applyProtection="1">
      <alignment horizontal="center"/>
    </xf>
    <xf numFmtId="49" fontId="1" fillId="0" borderId="17" xfId="0" applyNumberFormat="1" applyFont="1" applyFill="1" applyBorder="1" applyAlignment="1" applyProtection="1">
      <alignment horizontal="center"/>
    </xf>
    <xf numFmtId="49" fontId="1" fillId="0" borderId="46" xfId="0" applyNumberFormat="1" applyFont="1" applyFill="1" applyBorder="1" applyAlignment="1" applyProtection="1">
      <alignment horizontal="center"/>
    </xf>
    <xf numFmtId="0" fontId="1" fillId="0" borderId="47" xfId="0" applyNumberFormat="1" applyFont="1" applyFill="1" applyBorder="1" applyAlignment="1" applyProtection="1">
      <alignment horizontal="center"/>
    </xf>
    <xf numFmtId="0" fontId="1" fillId="0" borderId="48" xfId="0" applyNumberFormat="1" applyFont="1" applyFill="1" applyBorder="1" applyAlignment="1" applyProtection="1">
      <alignment horizontal="center"/>
    </xf>
    <xf numFmtId="0" fontId="1" fillId="0" borderId="0" xfId="0" applyFont="1" applyFill="1" applyAlignment="1"/>
    <xf numFmtId="49" fontId="1" fillId="0" borderId="49" xfId="0" applyNumberFormat="1" applyFont="1" applyFill="1" applyBorder="1" applyAlignment="1" applyProtection="1">
      <alignment horizontal="left"/>
    </xf>
    <xf numFmtId="49" fontId="18" fillId="0" borderId="50" xfId="0" applyNumberFormat="1" applyFont="1" applyFill="1" applyBorder="1" applyAlignment="1" applyProtection="1">
      <alignment wrapText="1"/>
    </xf>
    <xf numFmtId="49" fontId="1" fillId="0" borderId="50" xfId="0" applyNumberFormat="1" applyFont="1" applyFill="1" applyBorder="1" applyAlignment="1" applyProtection="1">
      <alignment horizontal="left"/>
    </xf>
    <xf numFmtId="49" fontId="1" fillId="0" borderId="51" xfId="0" applyNumberFormat="1" applyFont="1" applyFill="1" applyBorder="1" applyAlignment="1" applyProtection="1">
      <alignment horizontal="right"/>
    </xf>
    <xf numFmtId="49" fontId="1" fillId="0" borderId="25" xfId="0" applyNumberFormat="1" applyFont="1" applyFill="1" applyBorder="1" applyAlignment="1" applyProtection="1">
      <alignment horizontal="center"/>
    </xf>
    <xf numFmtId="49" fontId="1" fillId="0" borderId="44" xfId="0" applyNumberFormat="1" applyFont="1" applyFill="1" applyBorder="1" applyAlignment="1" applyProtection="1">
      <alignment horizontal="center"/>
    </xf>
    <xf numFmtId="49" fontId="1" fillId="0" borderId="52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right"/>
    </xf>
    <xf numFmtId="0" fontId="0" fillId="3" borderId="40" xfId="0" applyFont="1" applyFill="1" applyBorder="1" applyAlignment="1"/>
    <xf numFmtId="0" fontId="22" fillId="3" borderId="41" xfId="0" applyFont="1" applyFill="1" applyBorder="1" applyAlignment="1"/>
    <xf numFmtId="3" fontId="26" fillId="3" borderId="41" xfId="0" applyNumberFormat="1" applyFont="1" applyFill="1" applyBorder="1" applyAlignment="1">
      <alignment wrapText="1"/>
    </xf>
    <xf numFmtId="2" fontId="27" fillId="3" borderId="41" xfId="0" applyNumberFormat="1" applyFont="1" applyFill="1" applyBorder="1" applyAlignment="1"/>
    <xf numFmtId="44" fontId="27" fillId="3" borderId="42" xfId="0" applyNumberFormat="1" applyFont="1" applyFill="1" applyBorder="1" applyAlignment="1"/>
    <xf numFmtId="0" fontId="0" fillId="0" borderId="0" xfId="0" applyFont="1" applyAlignment="1"/>
    <xf numFmtId="2" fontId="0" fillId="0" borderId="0" xfId="0" applyNumberFormat="1" applyFont="1" applyAlignment="1"/>
    <xf numFmtId="0" fontId="0" fillId="0" borderId="27" xfId="0" applyFont="1" applyBorder="1" applyAlignment="1"/>
    <xf numFmtId="0" fontId="0" fillId="0" borderId="43" xfId="0" applyFont="1" applyBorder="1" applyAlignment="1"/>
    <xf numFmtId="2" fontId="0" fillId="0" borderId="43" xfId="0" applyNumberFormat="1" applyFont="1" applyFill="1" applyBorder="1" applyAlignment="1"/>
    <xf numFmtId="2" fontId="0" fillId="0" borderId="43" xfId="0" applyNumberFormat="1" applyFont="1" applyBorder="1" applyAlignment="1"/>
    <xf numFmtId="2" fontId="0" fillId="0" borderId="53" xfId="0" applyNumberFormat="1" applyFont="1" applyBorder="1" applyAlignment="1"/>
    <xf numFmtId="0" fontId="0" fillId="0" borderId="7" xfId="0" applyFont="1" applyBorder="1" applyAlignment="1"/>
    <xf numFmtId="2" fontId="21" fillId="0" borderId="7" xfId="0" applyNumberFormat="1" applyFont="1" applyFill="1" applyBorder="1" applyAlignment="1">
      <alignment wrapText="1"/>
    </xf>
    <xf numFmtId="2" fontId="0" fillId="0" borderId="7" xfId="0" applyNumberFormat="1" applyFont="1" applyBorder="1" applyAlignment="1"/>
    <xf numFmtId="2" fontId="0" fillId="0" borderId="26" xfId="0" applyNumberFormat="1" applyFont="1" applyBorder="1" applyAlignment="1"/>
    <xf numFmtId="49" fontId="28" fillId="0" borderId="0" xfId="0" applyNumberFormat="1" applyFont="1" applyFill="1" applyBorder="1" applyAlignment="1" applyProtection="1">
      <alignment horizontal="left" wrapText="1"/>
    </xf>
    <xf numFmtId="2" fontId="0" fillId="0" borderId="7" xfId="0" applyNumberFormat="1" applyFont="1" applyFill="1" applyBorder="1" applyAlignment="1"/>
    <xf numFmtId="0" fontId="27" fillId="3" borderId="40" xfId="0" applyFont="1" applyFill="1" applyBorder="1" applyAlignment="1"/>
    <xf numFmtId="0" fontId="27" fillId="3" borderId="41" xfId="0" applyFont="1" applyFill="1" applyBorder="1" applyAlignment="1"/>
    <xf numFmtId="2" fontId="27" fillId="3" borderId="42" xfId="0" applyNumberFormat="1" applyFont="1" applyFill="1" applyBorder="1" applyAlignment="1"/>
    <xf numFmtId="0" fontId="0" fillId="0" borderId="27" xfId="0" applyFont="1" applyFill="1" applyBorder="1" applyAlignment="1"/>
    <xf numFmtId="0" fontId="0" fillId="0" borderId="25" xfId="0" applyFont="1" applyFill="1" applyBorder="1" applyAlignment="1"/>
    <xf numFmtId="0" fontId="0" fillId="0" borderId="44" xfId="0" applyFont="1" applyBorder="1" applyAlignment="1"/>
    <xf numFmtId="2" fontId="0" fillId="0" borderId="44" xfId="0" applyNumberFormat="1" applyFont="1" applyBorder="1" applyAlignment="1"/>
    <xf numFmtId="2" fontId="0" fillId="0" borderId="52" xfId="0" applyNumberFormat="1" applyFont="1" applyBorder="1" applyAlignment="1"/>
    <xf numFmtId="0" fontId="0" fillId="0" borderId="43" xfId="0" applyFont="1" applyFill="1" applyBorder="1" applyAlignment="1"/>
    <xf numFmtId="0" fontId="1" fillId="0" borderId="7" xfId="0" applyFont="1" applyBorder="1" applyAlignment="1">
      <alignment wrapText="1"/>
    </xf>
    <xf numFmtId="0" fontId="1" fillId="0" borderId="7" xfId="0" applyFont="1" applyBorder="1" applyAlignment="1"/>
    <xf numFmtId="2" fontId="1" fillId="0" borderId="7" xfId="0" applyNumberFormat="1" applyFont="1" applyBorder="1" applyAlignment="1"/>
    <xf numFmtId="2" fontId="21" fillId="0" borderId="7" xfId="0" applyNumberFormat="1" applyFont="1" applyFill="1" applyBorder="1" applyAlignment="1">
      <alignment horizontal="right" wrapText="1" shrinkToFit="1"/>
    </xf>
    <xf numFmtId="0" fontId="0" fillId="0" borderId="7" xfId="0" applyFont="1" applyFill="1" applyBorder="1" applyAlignment="1">
      <alignment horizontal="left" wrapText="1"/>
    </xf>
    <xf numFmtId="0" fontId="0" fillId="0" borderId="44" xfId="0" applyFont="1" applyFill="1" applyBorder="1" applyAlignment="1">
      <alignment horizontal="center"/>
    </xf>
    <xf numFmtId="49" fontId="4" fillId="0" borderId="25" xfId="0" applyNumberFormat="1" applyFont="1" applyFill="1" applyBorder="1" applyAlignment="1" applyProtection="1">
      <alignment horizontal="left"/>
    </xf>
    <xf numFmtId="49" fontId="19" fillId="0" borderId="44" xfId="0" applyNumberFormat="1" applyFont="1" applyFill="1" applyBorder="1" applyAlignment="1" applyProtection="1">
      <alignment horizontal="left" wrapText="1"/>
    </xf>
    <xf numFmtId="49" fontId="4" fillId="0" borderId="44" xfId="0" applyNumberFormat="1" applyFont="1" applyFill="1" applyBorder="1" applyAlignment="1" applyProtection="1">
      <alignment horizontal="left"/>
    </xf>
    <xf numFmtId="4" fontId="4" fillId="0" borderId="44" xfId="0" applyNumberFormat="1" applyFont="1" applyFill="1" applyBorder="1" applyAlignment="1" applyProtection="1">
      <alignment horizontal="right"/>
    </xf>
    <xf numFmtId="4" fontId="4" fillId="0" borderId="52" xfId="0" applyNumberFormat="1" applyFont="1" applyFill="1" applyBorder="1" applyAlignment="1" applyProtection="1">
      <alignment horizontal="right"/>
    </xf>
    <xf numFmtId="49" fontId="20" fillId="0" borderId="44" xfId="0" applyNumberFormat="1" applyFont="1" applyFill="1" applyBorder="1" applyAlignment="1" applyProtection="1">
      <alignment horizontal="left" wrapText="1"/>
    </xf>
    <xf numFmtId="49" fontId="5" fillId="0" borderId="44" xfId="0" applyNumberFormat="1" applyFont="1" applyFill="1" applyBorder="1" applyAlignment="1" applyProtection="1">
      <alignment horizontal="left"/>
    </xf>
    <xf numFmtId="4" fontId="5" fillId="0" borderId="44" xfId="0" applyNumberFormat="1" applyFont="1" applyFill="1" applyBorder="1" applyAlignment="1" applyProtection="1">
      <alignment horizontal="right"/>
    </xf>
    <xf numFmtId="4" fontId="5" fillId="0" borderId="52" xfId="0" applyNumberFormat="1" applyFont="1" applyFill="1" applyBorder="1" applyAlignment="1" applyProtection="1">
      <alignment horizontal="right"/>
    </xf>
    <xf numFmtId="0" fontId="3" fillId="0" borderId="40" xfId="0" applyFont="1" applyBorder="1" applyAlignment="1"/>
    <xf numFmtId="0" fontId="3" fillId="0" borderId="41" xfId="0" applyFont="1" applyBorder="1" applyAlignment="1">
      <alignment wrapText="1"/>
    </xf>
    <xf numFmtId="0" fontId="3" fillId="0" borderId="41" xfId="0" applyFont="1" applyBorder="1" applyAlignment="1"/>
    <xf numFmtId="44" fontId="3" fillId="0" borderId="42" xfId="0" applyNumberFormat="1" applyFont="1" applyBorder="1" applyAlignment="1"/>
    <xf numFmtId="0" fontId="1" fillId="0" borderId="0" xfId="0" applyFont="1" applyAlignment="1">
      <alignment wrapText="1"/>
    </xf>
    <xf numFmtId="0" fontId="0" fillId="0" borderId="7" xfId="0" applyFont="1" applyFill="1" applyBorder="1" applyAlignment="1"/>
    <xf numFmtId="49" fontId="10" fillId="0" borderId="6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0" borderId="38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10" fillId="0" borderId="34" xfId="0" applyNumberFormat="1" applyFont="1" applyFill="1" applyBorder="1" applyAlignment="1" applyProtection="1">
      <alignment horizontal="left" vertical="center"/>
    </xf>
    <xf numFmtId="0" fontId="10" fillId="0" borderId="35" xfId="0" applyNumberFormat="1" applyFont="1" applyFill="1" applyBorder="1" applyAlignment="1" applyProtection="1">
      <alignment horizontal="left" vertical="center"/>
    </xf>
    <xf numFmtId="0" fontId="10" fillId="0" borderId="39" xfId="0" applyNumberFormat="1" applyFont="1" applyFill="1" applyBorder="1" applyAlignment="1" applyProtection="1">
      <alignment horizontal="left" vertical="center"/>
    </xf>
    <xf numFmtId="49" fontId="10" fillId="0" borderId="36" xfId="0" applyNumberFormat="1" applyFont="1" applyFill="1" applyBorder="1" applyAlignment="1" applyProtection="1">
      <alignment horizontal="left" vertical="center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10" fillId="0" borderId="37" xfId="0" applyNumberFormat="1" applyFont="1" applyFill="1" applyBorder="1" applyAlignment="1" applyProtection="1">
      <alignment horizontal="left" vertical="center"/>
    </xf>
    <xf numFmtId="49" fontId="9" fillId="2" borderId="54" xfId="0" applyNumberFormat="1" applyFont="1" applyFill="1" applyBorder="1" applyAlignment="1" applyProtection="1">
      <alignment horizontal="left" vertical="center"/>
    </xf>
    <xf numFmtId="0" fontId="9" fillId="2" borderId="23" xfId="0" applyNumberFormat="1" applyFont="1" applyFill="1" applyBorder="1" applyAlignment="1" applyProtection="1">
      <alignment horizontal="left" vertical="center"/>
    </xf>
    <xf numFmtId="49" fontId="9" fillId="2" borderId="55" xfId="0" applyNumberFormat="1" applyFont="1" applyFill="1" applyBorder="1" applyAlignment="1" applyProtection="1">
      <alignment horizontal="left" vertical="center"/>
    </xf>
    <xf numFmtId="49" fontId="9" fillId="0" borderId="55" xfId="0" applyNumberFormat="1" applyFont="1" applyFill="1" applyBorder="1" applyAlignment="1" applyProtection="1">
      <alignment horizontal="left" vertical="center"/>
    </xf>
    <xf numFmtId="0" fontId="9" fillId="0" borderId="14" xfId="0" applyNumberFormat="1" applyFont="1" applyFill="1" applyBorder="1" applyAlignment="1" applyProtection="1">
      <alignment horizontal="left" vertical="center"/>
    </xf>
    <xf numFmtId="49" fontId="9" fillId="0" borderId="54" xfId="0" applyNumberFormat="1" applyFont="1" applyFill="1" applyBorder="1" applyAlignment="1" applyProtection="1">
      <alignment horizontal="left" vertical="center"/>
    </xf>
    <xf numFmtId="49" fontId="10" fillId="0" borderId="55" xfId="0" applyNumberFormat="1" applyFont="1" applyFill="1" applyBorder="1" applyAlignment="1" applyProtection="1">
      <alignment horizontal="left" vertical="center"/>
    </xf>
    <xf numFmtId="0" fontId="10" fillId="0" borderId="14" xfId="0" applyNumberFormat="1" applyFont="1" applyFill="1" applyBorder="1" applyAlignment="1" applyProtection="1">
      <alignment horizontal="left" vertical="center"/>
    </xf>
    <xf numFmtId="49" fontId="7" fillId="0" borderId="54" xfId="0" applyNumberFormat="1" applyFont="1" applyFill="1" applyBorder="1" applyAlignment="1" applyProtection="1">
      <alignment horizontal="center" vertical="center"/>
    </xf>
    <xf numFmtId="0" fontId="7" fillId="0" borderId="23" xfId="0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center" vertical="center"/>
    </xf>
    <xf numFmtId="49" fontId="11" fillId="0" borderId="55" xfId="0" applyNumberFormat="1" applyFont="1" applyFill="1" applyBorder="1" applyAlignment="1" applyProtection="1">
      <alignment horizontal="left" vertical="center"/>
    </xf>
    <xf numFmtId="0" fontId="11" fillId="0" borderId="14" xfId="0" applyNumberFormat="1" applyFont="1" applyFill="1" applyBorder="1" applyAlignment="1" applyProtection="1">
      <alignment horizontal="left" vertical="center"/>
    </xf>
    <xf numFmtId="0" fontId="11" fillId="0" borderId="45" xfId="0" applyNumberFormat="1" applyFont="1" applyFill="1" applyBorder="1" applyAlignment="1" applyProtection="1">
      <alignment horizontal="left" vertical="center"/>
    </xf>
    <xf numFmtId="49" fontId="1" fillId="0" borderId="38" xfId="0" applyNumberFormat="1" applyFont="1" applyFill="1" applyBorder="1" applyAlignment="1" applyProtection="1">
      <alignment horizontal="left" vertical="center"/>
    </xf>
    <xf numFmtId="0" fontId="1" fillId="0" borderId="38" xfId="0" applyNumberFormat="1" applyFont="1" applyFill="1" applyBorder="1" applyAlignment="1" applyProtection="1">
      <alignment horizontal="left" vertical="center"/>
    </xf>
    <xf numFmtId="0" fontId="1" fillId="0" borderId="6" xfId="0" applyNumberFormat="1" applyFont="1" applyFill="1" applyBorder="1" applyAlignment="1" applyProtection="1">
      <alignment horizontal="left" vertical="center" wrapText="1"/>
    </xf>
    <xf numFmtId="0" fontId="1" fillId="0" borderId="29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14" fontId="1" fillId="0" borderId="38" xfId="0" applyNumberFormat="1" applyFont="1" applyFill="1" applyBorder="1" applyAlignment="1" applyProtection="1">
      <alignment horizontal="left" vertical="center"/>
    </xf>
    <xf numFmtId="0" fontId="1" fillId="0" borderId="31" xfId="0" applyNumberFormat="1" applyFont="1" applyFill="1" applyBorder="1" applyAlignment="1" applyProtection="1">
      <alignment horizontal="left" vertical="center"/>
    </xf>
    <xf numFmtId="0" fontId="1" fillId="0" borderId="6" xfId="0" applyNumberFormat="1" applyFont="1" applyFill="1" applyBorder="1" applyAlignment="1" applyProtection="1">
      <alignment horizontal="left" vertical="center"/>
    </xf>
    <xf numFmtId="14" fontId="1" fillId="0" borderId="0" xfId="0" applyNumberFormat="1" applyFont="1" applyFill="1" applyBorder="1" applyAlignment="1" applyProtection="1">
      <alignment horizontal="left" vertical="center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" fillId="0" borderId="36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7" xfId="0" applyNumberFormat="1" applyFont="1" applyFill="1" applyBorder="1" applyAlignment="1" applyProtection="1">
      <alignment horizontal="left" vertical="center"/>
    </xf>
    <xf numFmtId="49" fontId="2" fillId="0" borderId="3" xfId="0" applyNumberFormat="1" applyFont="1" applyFill="1" applyBorder="1" applyAlignment="1" applyProtection="1">
      <alignment horizont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2" fillId="3" borderId="41" xfId="0" applyFont="1" applyFill="1" applyBorder="1" applyAlignment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 vertical="center"/>
    </xf>
    <xf numFmtId="0" fontId="3" fillId="0" borderId="47" xfId="0" applyNumberFormat="1" applyFont="1" applyFill="1" applyBorder="1" applyAlignment="1" applyProtection="1">
      <alignment horizontal="center" vertical="center"/>
    </xf>
    <xf numFmtId="0" fontId="3" fillId="0" borderId="48" xfId="0" applyNumberFormat="1" applyFont="1" applyFill="1" applyBorder="1" applyAlignment="1" applyProtection="1">
      <alignment horizontal="center" vertical="center"/>
    </xf>
    <xf numFmtId="49" fontId="3" fillId="2" borderId="2" xfId="0" applyNumberFormat="1" applyFont="1" applyFill="1" applyBorder="1" applyAlignment="1" applyProtection="1">
      <alignment horizontal="left" vertical="center"/>
    </xf>
    <xf numFmtId="0" fontId="3" fillId="2" borderId="2" xfId="0" applyNumberFormat="1" applyFont="1" applyFill="1" applyBorder="1" applyAlignment="1" applyProtection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workbookViewId="0">
      <selection activeCell="K13" sqref="K13"/>
    </sheetView>
  </sheetViews>
  <sheetFormatPr defaultColWidth="11.5703125" defaultRowHeight="12.7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34.5" customHeight="1" thickBot="1">
      <c r="A1" s="71"/>
      <c r="B1" s="30"/>
      <c r="C1" s="239" t="s">
        <v>64</v>
      </c>
      <c r="D1" s="240"/>
      <c r="E1" s="240"/>
      <c r="F1" s="240"/>
      <c r="G1" s="240"/>
      <c r="H1" s="240"/>
      <c r="I1" s="240"/>
    </row>
    <row r="2" spans="1:10">
      <c r="A2" s="241" t="s">
        <v>0</v>
      </c>
      <c r="B2" s="242"/>
      <c r="C2" s="243" t="s">
        <v>220</v>
      </c>
      <c r="D2" s="244"/>
      <c r="E2" s="246" t="s">
        <v>30</v>
      </c>
      <c r="F2" s="246" t="s">
        <v>222</v>
      </c>
      <c r="G2" s="242"/>
      <c r="H2" s="246" t="s">
        <v>89</v>
      </c>
      <c r="I2" s="247"/>
      <c r="J2" s="30"/>
    </row>
    <row r="3" spans="1:10">
      <c r="A3" s="237"/>
      <c r="B3" s="208"/>
      <c r="C3" s="245"/>
      <c r="D3" s="245"/>
      <c r="E3" s="208"/>
      <c r="F3" s="208"/>
      <c r="G3" s="208"/>
      <c r="H3" s="208"/>
      <c r="I3" s="230"/>
      <c r="J3" s="30"/>
    </row>
    <row r="4" spans="1:10">
      <c r="A4" s="231" t="s">
        <v>1</v>
      </c>
      <c r="B4" s="208"/>
      <c r="C4" s="207" t="s">
        <v>221</v>
      </c>
      <c r="D4" s="208"/>
      <c r="E4" s="207" t="s">
        <v>31</v>
      </c>
      <c r="F4" s="207" t="s">
        <v>113</v>
      </c>
      <c r="G4" s="208"/>
      <c r="H4" s="207" t="s">
        <v>89</v>
      </c>
      <c r="I4" s="229"/>
      <c r="J4" s="30"/>
    </row>
    <row r="5" spans="1:10">
      <c r="A5" s="237"/>
      <c r="B5" s="208"/>
      <c r="C5" s="208"/>
      <c r="D5" s="208"/>
      <c r="E5" s="208"/>
      <c r="F5" s="208"/>
      <c r="G5" s="208"/>
      <c r="H5" s="208"/>
      <c r="I5" s="230"/>
      <c r="J5" s="30"/>
    </row>
    <row r="6" spans="1:10">
      <c r="A6" s="231" t="s">
        <v>2</v>
      </c>
      <c r="B6" s="208"/>
      <c r="C6" s="207"/>
      <c r="D6" s="208"/>
      <c r="E6" s="207" t="s">
        <v>32</v>
      </c>
      <c r="F6" s="207"/>
      <c r="G6" s="208"/>
      <c r="H6" s="207" t="s">
        <v>89</v>
      </c>
      <c r="I6" s="229"/>
      <c r="J6" s="30"/>
    </row>
    <row r="7" spans="1:10">
      <c r="A7" s="237"/>
      <c r="B7" s="208"/>
      <c r="C7" s="208"/>
      <c r="D7" s="208"/>
      <c r="E7" s="208"/>
      <c r="F7" s="208"/>
      <c r="G7" s="208"/>
      <c r="H7" s="208"/>
      <c r="I7" s="230"/>
      <c r="J7" s="30"/>
    </row>
    <row r="8" spans="1:10">
      <c r="A8" s="231" t="s">
        <v>18</v>
      </c>
      <c r="B8" s="208"/>
      <c r="C8" s="238"/>
      <c r="D8" s="208"/>
      <c r="E8" s="207" t="s">
        <v>19</v>
      </c>
      <c r="F8" s="208"/>
      <c r="G8" s="208"/>
      <c r="H8" s="234" t="s">
        <v>90</v>
      </c>
      <c r="I8" s="229"/>
      <c r="J8" s="30"/>
    </row>
    <row r="9" spans="1:10">
      <c r="A9" s="237"/>
      <c r="B9" s="208"/>
      <c r="C9" s="208"/>
      <c r="D9" s="208"/>
      <c r="E9" s="208"/>
      <c r="F9" s="208"/>
      <c r="G9" s="208"/>
      <c r="H9" s="208"/>
      <c r="I9" s="230"/>
      <c r="J9" s="30"/>
    </row>
    <row r="10" spans="1:10">
      <c r="A10" s="231" t="s">
        <v>3</v>
      </c>
      <c r="B10" s="208"/>
      <c r="C10" s="207"/>
      <c r="D10" s="208"/>
      <c r="E10" s="207" t="s">
        <v>33</v>
      </c>
      <c r="F10" s="207" t="s">
        <v>114</v>
      </c>
      <c r="G10" s="208"/>
      <c r="H10" s="234" t="s">
        <v>91</v>
      </c>
      <c r="I10" s="235">
        <v>42509</v>
      </c>
      <c r="J10" s="30"/>
    </row>
    <row r="11" spans="1:10">
      <c r="A11" s="232"/>
      <c r="B11" s="233"/>
      <c r="C11" s="233"/>
      <c r="D11" s="233"/>
      <c r="E11" s="233"/>
      <c r="F11" s="233"/>
      <c r="G11" s="233"/>
      <c r="H11" s="233"/>
      <c r="I11" s="236"/>
      <c r="J11" s="30"/>
    </row>
    <row r="12" spans="1:10" ht="23.45" customHeight="1">
      <c r="A12" s="223" t="s">
        <v>49</v>
      </c>
      <c r="B12" s="224"/>
      <c r="C12" s="224"/>
      <c r="D12" s="224"/>
      <c r="E12" s="224"/>
      <c r="F12" s="224"/>
      <c r="G12" s="224"/>
      <c r="H12" s="224"/>
      <c r="I12" s="225"/>
    </row>
    <row r="13" spans="1:10" ht="26.45" customHeight="1">
      <c r="A13" s="72" t="s">
        <v>50</v>
      </c>
      <c r="B13" s="226" t="s">
        <v>62</v>
      </c>
      <c r="C13" s="227"/>
      <c r="D13" s="14" t="s">
        <v>65</v>
      </c>
      <c r="E13" s="226" t="s">
        <v>74</v>
      </c>
      <c r="F13" s="227"/>
      <c r="G13" s="14" t="s">
        <v>75</v>
      </c>
      <c r="H13" s="226" t="s">
        <v>92</v>
      </c>
      <c r="I13" s="228"/>
      <c r="J13" s="30"/>
    </row>
    <row r="14" spans="1:10" ht="15.2" customHeight="1">
      <c r="A14" s="73" t="s">
        <v>51</v>
      </c>
      <c r="B14" s="17" t="s">
        <v>63</v>
      </c>
      <c r="C14" s="135">
        <f>Rekapitulace!C11</f>
        <v>0</v>
      </c>
      <c r="D14" s="221" t="s">
        <v>66</v>
      </c>
      <c r="E14" s="222"/>
      <c r="F14" s="21">
        <v>0</v>
      </c>
      <c r="G14" s="221" t="s">
        <v>76</v>
      </c>
      <c r="H14" s="222"/>
      <c r="I14" s="74">
        <v>0</v>
      </c>
      <c r="J14" s="30"/>
    </row>
    <row r="15" spans="1:10" ht="15.2" customHeight="1">
      <c r="A15" s="75"/>
      <c r="B15" s="17" t="s">
        <v>34</v>
      </c>
      <c r="C15" s="135">
        <f>Rekapitulace!D11</f>
        <v>0</v>
      </c>
      <c r="D15" s="221" t="s">
        <v>67</v>
      </c>
      <c r="E15" s="222"/>
      <c r="F15" s="21">
        <v>0</v>
      </c>
      <c r="G15" s="221" t="s">
        <v>77</v>
      </c>
      <c r="H15" s="222"/>
      <c r="I15" s="74">
        <v>0</v>
      </c>
      <c r="J15" s="30"/>
    </row>
    <row r="16" spans="1:10" ht="15.2" customHeight="1">
      <c r="A16" s="73" t="s">
        <v>52</v>
      </c>
      <c r="B16" s="17" t="s">
        <v>63</v>
      </c>
      <c r="C16" s="135"/>
      <c r="D16" s="221" t="s">
        <v>68</v>
      </c>
      <c r="E16" s="222"/>
      <c r="F16" s="21">
        <v>0</v>
      </c>
      <c r="G16" s="221" t="s">
        <v>78</v>
      </c>
      <c r="H16" s="222"/>
      <c r="I16" s="74">
        <v>0</v>
      </c>
      <c r="J16" s="30"/>
    </row>
    <row r="17" spans="1:10" ht="15.2" customHeight="1">
      <c r="A17" s="75"/>
      <c r="B17" s="17" t="s">
        <v>34</v>
      </c>
      <c r="C17" s="135"/>
      <c r="D17" s="221"/>
      <c r="E17" s="222"/>
      <c r="F17" s="22"/>
      <c r="G17" s="221" t="s">
        <v>79</v>
      </c>
      <c r="H17" s="222"/>
      <c r="I17" s="74">
        <v>0</v>
      </c>
      <c r="J17" s="30"/>
    </row>
    <row r="18" spans="1:10" ht="15.2" customHeight="1">
      <c r="A18" s="73" t="s">
        <v>53</v>
      </c>
      <c r="B18" s="17" t="s">
        <v>63</v>
      </c>
      <c r="C18" s="135"/>
      <c r="D18" s="221"/>
      <c r="E18" s="222"/>
      <c r="F18" s="22"/>
      <c r="G18" s="221" t="s">
        <v>80</v>
      </c>
      <c r="H18" s="222"/>
      <c r="I18" s="74">
        <v>0</v>
      </c>
      <c r="J18" s="30"/>
    </row>
    <row r="19" spans="1:10" ht="15.2" customHeight="1">
      <c r="A19" s="75"/>
      <c r="B19" s="17" t="s">
        <v>34</v>
      </c>
      <c r="C19" s="135"/>
      <c r="D19" s="221"/>
      <c r="E19" s="222"/>
      <c r="F19" s="22"/>
      <c r="G19" s="221" t="s">
        <v>81</v>
      </c>
      <c r="H19" s="222"/>
      <c r="I19" s="74">
        <v>0</v>
      </c>
      <c r="J19" s="30"/>
    </row>
    <row r="20" spans="1:10" ht="15.2" customHeight="1">
      <c r="A20" s="220" t="s">
        <v>54</v>
      </c>
      <c r="B20" s="219"/>
      <c r="C20" s="135"/>
      <c r="D20" s="221"/>
      <c r="E20" s="222"/>
      <c r="F20" s="22"/>
      <c r="G20" s="221"/>
      <c r="H20" s="222"/>
      <c r="I20" s="76"/>
      <c r="J20" s="30"/>
    </row>
    <row r="21" spans="1:10" ht="15.2" customHeight="1">
      <c r="A21" s="220" t="s">
        <v>55</v>
      </c>
      <c r="B21" s="219"/>
      <c r="C21" s="135"/>
      <c r="D21" s="221"/>
      <c r="E21" s="222"/>
      <c r="F21" s="22"/>
      <c r="G21" s="221"/>
      <c r="H21" s="222"/>
      <c r="I21" s="76"/>
      <c r="J21" s="30"/>
    </row>
    <row r="22" spans="1:10" ht="16.7" customHeight="1">
      <c r="A22" s="220" t="s">
        <v>56</v>
      </c>
      <c r="B22" s="219"/>
      <c r="C22" s="135">
        <f>SUM(C14:C21)</f>
        <v>0</v>
      </c>
      <c r="D22" s="218" t="s">
        <v>69</v>
      </c>
      <c r="E22" s="219"/>
      <c r="F22" s="21">
        <f>SUM(F14:F21)</f>
        <v>0</v>
      </c>
      <c r="G22" s="218" t="s">
        <v>82</v>
      </c>
      <c r="H22" s="219"/>
      <c r="I22" s="74">
        <f>SUM(I14:I21)</f>
        <v>0</v>
      </c>
      <c r="J22" s="30"/>
    </row>
    <row r="23" spans="1:10" ht="15.2" customHeight="1" thickBot="1">
      <c r="A23" s="77"/>
      <c r="B23" s="6"/>
      <c r="C23" s="19"/>
      <c r="D23" s="218" t="s">
        <v>70</v>
      </c>
      <c r="E23" s="219"/>
      <c r="F23" s="23">
        <v>0</v>
      </c>
      <c r="G23" s="218" t="s">
        <v>83</v>
      </c>
      <c r="H23" s="219"/>
      <c r="I23" s="74">
        <v>0</v>
      </c>
      <c r="J23" s="30"/>
    </row>
    <row r="24" spans="1:10" ht="15.2" customHeight="1">
      <c r="A24" s="78"/>
      <c r="B24" s="70"/>
      <c r="C24" s="70"/>
      <c r="D24" s="6"/>
      <c r="E24" s="6"/>
      <c r="F24" s="24"/>
      <c r="G24" s="218" t="s">
        <v>84</v>
      </c>
      <c r="H24" s="219"/>
      <c r="I24" s="79"/>
    </row>
    <row r="25" spans="1:10" ht="15.2" customHeight="1">
      <c r="A25" s="78"/>
      <c r="B25" s="70"/>
      <c r="C25" s="70"/>
      <c r="D25" s="70"/>
      <c r="E25" s="70"/>
      <c r="F25" s="25"/>
      <c r="G25" s="218" t="s">
        <v>85</v>
      </c>
      <c r="H25" s="219"/>
      <c r="I25" s="74">
        <v>0</v>
      </c>
      <c r="J25" s="30"/>
    </row>
    <row r="26" spans="1:10">
      <c r="A26" s="80"/>
      <c r="B26" s="5"/>
      <c r="C26" s="5"/>
      <c r="D26" s="70"/>
      <c r="E26" s="70"/>
      <c r="F26" s="70"/>
      <c r="G26" s="6"/>
      <c r="H26" s="6"/>
      <c r="I26" s="81"/>
    </row>
    <row r="27" spans="1:10" ht="15.2" customHeight="1">
      <c r="A27" s="215" t="s">
        <v>57</v>
      </c>
      <c r="B27" s="216"/>
      <c r="C27" s="26"/>
      <c r="D27" s="20"/>
      <c r="E27" s="5"/>
      <c r="F27" s="5"/>
      <c r="G27" s="5"/>
      <c r="H27" s="5"/>
      <c r="I27" s="82"/>
    </row>
    <row r="28" spans="1:10" ht="15.2" customHeight="1">
      <c r="A28" s="215" t="s">
        <v>58</v>
      </c>
      <c r="B28" s="216"/>
      <c r="C28" s="26"/>
      <c r="D28" s="217" t="s">
        <v>71</v>
      </c>
      <c r="E28" s="216"/>
      <c r="F28" s="137">
        <f>ROUND(C28*(15/100),2)</f>
        <v>0</v>
      </c>
      <c r="G28" s="217" t="s">
        <v>86</v>
      </c>
      <c r="H28" s="216"/>
      <c r="I28" s="136">
        <f>SUM(C27:C29)</f>
        <v>0</v>
      </c>
      <c r="J28" s="30"/>
    </row>
    <row r="29" spans="1:10" ht="15.2" customHeight="1">
      <c r="A29" s="215" t="s">
        <v>59</v>
      </c>
      <c r="B29" s="216"/>
      <c r="C29" s="137">
        <f>C22</f>
        <v>0</v>
      </c>
      <c r="D29" s="217" t="s">
        <v>72</v>
      </c>
      <c r="E29" s="216"/>
      <c r="F29" s="137">
        <f>ROUND(C29*(21/100),2)</f>
        <v>0</v>
      </c>
      <c r="G29" s="217" t="s">
        <v>87</v>
      </c>
      <c r="H29" s="216"/>
      <c r="I29" s="136">
        <f>SUM(F28:F29)+I28</f>
        <v>0</v>
      </c>
      <c r="J29" s="30"/>
    </row>
    <row r="30" spans="1:10" ht="13.5" thickBot="1">
      <c r="A30" s="83"/>
      <c r="B30" s="15"/>
      <c r="C30" s="15"/>
      <c r="D30" s="15"/>
      <c r="E30" s="15"/>
      <c r="F30" s="15"/>
      <c r="G30" s="15"/>
      <c r="H30" s="15"/>
      <c r="I30" s="84"/>
    </row>
    <row r="31" spans="1:10" ht="14.45" customHeight="1">
      <c r="A31" s="212" t="s">
        <v>60</v>
      </c>
      <c r="B31" s="213"/>
      <c r="C31" s="214"/>
      <c r="D31" s="212" t="s">
        <v>73</v>
      </c>
      <c r="E31" s="213"/>
      <c r="F31" s="214"/>
      <c r="G31" s="212" t="s">
        <v>88</v>
      </c>
      <c r="H31" s="213"/>
      <c r="I31" s="214"/>
      <c r="J31" s="30"/>
    </row>
    <row r="32" spans="1:10" ht="14.45" customHeight="1">
      <c r="A32" s="204"/>
      <c r="B32" s="205"/>
      <c r="C32" s="206"/>
      <c r="D32" s="204"/>
      <c r="E32" s="205"/>
      <c r="F32" s="206"/>
      <c r="G32" s="204"/>
      <c r="H32" s="205"/>
      <c r="I32" s="206"/>
      <c r="J32" s="30"/>
    </row>
    <row r="33" spans="1:10" ht="14.45" customHeight="1">
      <c r="A33" s="204"/>
      <c r="B33" s="205"/>
      <c r="C33" s="206"/>
      <c r="D33" s="204"/>
      <c r="E33" s="205"/>
      <c r="F33" s="206"/>
      <c r="G33" s="204"/>
      <c r="H33" s="205"/>
      <c r="I33" s="206"/>
      <c r="J33" s="30"/>
    </row>
    <row r="34" spans="1:10" ht="14.45" customHeight="1">
      <c r="A34" s="204"/>
      <c r="B34" s="205"/>
      <c r="C34" s="206"/>
      <c r="D34" s="204"/>
      <c r="E34" s="205"/>
      <c r="F34" s="206"/>
      <c r="G34" s="204"/>
      <c r="H34" s="205"/>
      <c r="I34" s="206"/>
      <c r="J34" s="30"/>
    </row>
    <row r="35" spans="1:10" ht="14.45" customHeight="1" thickBot="1">
      <c r="A35" s="209" t="s">
        <v>61</v>
      </c>
      <c r="B35" s="210"/>
      <c r="C35" s="211"/>
      <c r="D35" s="209" t="s">
        <v>61</v>
      </c>
      <c r="E35" s="210"/>
      <c r="F35" s="211"/>
      <c r="G35" s="209" t="s">
        <v>61</v>
      </c>
      <c r="H35" s="210"/>
      <c r="I35" s="211"/>
      <c r="J35" s="30"/>
    </row>
    <row r="36" spans="1:10" ht="11.25" customHeight="1">
      <c r="A36" s="16" t="s">
        <v>13</v>
      </c>
      <c r="B36" s="18"/>
      <c r="C36" s="18"/>
      <c r="D36" s="18"/>
      <c r="E36" s="18"/>
      <c r="F36" s="18"/>
      <c r="G36" s="18"/>
      <c r="H36" s="18"/>
      <c r="I36" s="18"/>
    </row>
    <row r="37" spans="1:10" ht="409.6" hidden="1" customHeight="1">
      <c r="A37" s="207"/>
      <c r="B37" s="208"/>
      <c r="C37" s="208"/>
      <c r="D37" s="208"/>
      <c r="E37" s="208"/>
      <c r="F37" s="208"/>
      <c r="G37" s="208"/>
      <c r="H37" s="208"/>
      <c r="I37" s="208"/>
    </row>
    <row r="39" spans="1:10">
      <c r="B39" s="56" t="s">
        <v>246</v>
      </c>
    </row>
  </sheetData>
  <mergeCells count="83">
    <mergeCell ref="I2:I3"/>
    <mergeCell ref="C4:D5"/>
    <mergeCell ref="E4:E5"/>
    <mergeCell ref="F4:G5"/>
    <mergeCell ref="H4:H5"/>
    <mergeCell ref="C1:I1"/>
    <mergeCell ref="A2:B3"/>
    <mergeCell ref="C2:D3"/>
    <mergeCell ref="E2:E3"/>
    <mergeCell ref="F2:G3"/>
    <mergeCell ref="H2:H3"/>
    <mergeCell ref="F8:G9"/>
    <mergeCell ref="H8:H9"/>
    <mergeCell ref="I4:I5"/>
    <mergeCell ref="A6:B7"/>
    <mergeCell ref="C6:D7"/>
    <mergeCell ref="E6:E7"/>
    <mergeCell ref="F6:G7"/>
    <mergeCell ref="H6:H7"/>
    <mergeCell ref="I6:I7"/>
    <mergeCell ref="A4:B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G22:H22"/>
    <mergeCell ref="D18:E18"/>
    <mergeCell ref="G18:H18"/>
    <mergeCell ref="D19:E19"/>
    <mergeCell ref="G19:H19"/>
    <mergeCell ref="A20:B20"/>
    <mergeCell ref="D20:E20"/>
    <mergeCell ref="G20:H20"/>
    <mergeCell ref="D23:E23"/>
    <mergeCell ref="G23:H23"/>
    <mergeCell ref="G24:H24"/>
    <mergeCell ref="G25:H25"/>
    <mergeCell ref="A27:B27"/>
    <mergeCell ref="A21:B21"/>
    <mergeCell ref="D21:E21"/>
    <mergeCell ref="G21:H21"/>
    <mergeCell ref="A22:B22"/>
    <mergeCell ref="D22:E22"/>
    <mergeCell ref="A28:B28"/>
    <mergeCell ref="D28:E28"/>
    <mergeCell ref="G28:H28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7" right="0.7" top="0.75" bottom="0.75" header="0.3" footer="0.3"/>
  <pageSetup paperSize="9" scale="85" orientation="landscape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sqref="A1:E1"/>
    </sheetView>
  </sheetViews>
  <sheetFormatPr defaultColWidth="11.5703125" defaultRowHeight="12.75"/>
  <cols>
    <col min="1" max="1" width="21.85546875" customWidth="1"/>
    <col min="2" max="2" width="41.7109375" customWidth="1"/>
    <col min="3" max="3" width="20.85546875" customWidth="1"/>
    <col min="4" max="4" width="21" customWidth="1"/>
    <col min="5" max="5" width="20.85546875" customWidth="1"/>
    <col min="6" max="7" width="0" hidden="1" customWidth="1"/>
  </cols>
  <sheetData>
    <row r="1" spans="1:9" ht="72.95" customHeight="1" thickBot="1">
      <c r="A1" s="248" t="s">
        <v>271</v>
      </c>
      <c r="B1" s="249"/>
      <c r="C1" s="249"/>
      <c r="D1" s="249"/>
      <c r="E1" s="249"/>
    </row>
    <row r="2" spans="1:9" ht="13.5" thickBot="1">
      <c r="A2" s="49" t="s">
        <v>14</v>
      </c>
      <c r="B2" s="50" t="s">
        <v>95</v>
      </c>
      <c r="C2" s="51" t="s">
        <v>96</v>
      </c>
      <c r="D2" s="38" t="s">
        <v>97</v>
      </c>
      <c r="E2" s="38" t="s">
        <v>98</v>
      </c>
    </row>
    <row r="3" spans="1:9">
      <c r="A3" s="52" t="s">
        <v>93</v>
      </c>
      <c r="B3" s="52" t="s">
        <v>187</v>
      </c>
      <c r="C3" s="53">
        <f>'Rozpočet - 1 ČÁST'!F4+'Rozpočet - 2 ČÁST'!F4</f>
        <v>0</v>
      </c>
      <c r="D3" s="28">
        <f>'Rozpočet - 1 ČÁST'!G4+'Rozpočet - 2 ČÁST'!G4</f>
        <v>0</v>
      </c>
      <c r="E3" s="131">
        <f>SUM(C3:D3)</f>
        <v>0</v>
      </c>
      <c r="F3" s="12" t="e">
        <f>IF(#REF!="T",0,E3)</f>
        <v>#REF!</v>
      </c>
    </row>
    <row r="4" spans="1:9">
      <c r="A4" s="27"/>
      <c r="B4" s="27" t="s">
        <v>124</v>
      </c>
      <c r="C4" s="12">
        <f>'Rozpočet - 1 ČÁST'!F17</f>
        <v>0</v>
      </c>
      <c r="D4" s="12">
        <f>'Rozpočet - 1 ČÁST'!G17+'Rozpočet - 2 ČÁST'!G13</f>
        <v>0</v>
      </c>
      <c r="E4" s="132">
        <f>SUM(C4:D4)</f>
        <v>0</v>
      </c>
      <c r="F4" s="12" t="e">
        <f>IF(#REF!="T",0,E4)</f>
        <v>#REF!</v>
      </c>
    </row>
    <row r="5" spans="1:9">
      <c r="A5" s="27"/>
      <c r="B5" s="27" t="s">
        <v>188</v>
      </c>
      <c r="C5" s="12">
        <f>'Rozpočet - 1 ČÁST'!F20+'Rozpočet - 2 ČÁST'!F16</f>
        <v>0</v>
      </c>
      <c r="D5" s="12">
        <f>'Rozpočet - 1 ČÁST'!G20+'Rozpočet - 2 ČÁST'!G16</f>
        <v>0</v>
      </c>
      <c r="E5" s="132">
        <f>SUM(C5:D5)</f>
        <v>0</v>
      </c>
      <c r="F5" s="12" t="e">
        <f>IF(#REF!="T",0,E5)</f>
        <v>#REF!</v>
      </c>
    </row>
    <row r="6" spans="1:9">
      <c r="A6" s="27"/>
      <c r="B6" s="27" t="s">
        <v>189</v>
      </c>
      <c r="C6" s="12">
        <f>'Rozpočet - 1 ČÁST'!F52+'Rozpočet - 2 ČÁST'!F61</f>
        <v>0</v>
      </c>
      <c r="D6" s="12">
        <f>'Rozpočet - 1 ČÁST'!G52+'Rozpočet - 2 ČÁST'!G61</f>
        <v>0</v>
      </c>
      <c r="E6" s="132">
        <f>SUM(C6:D6)</f>
        <v>0</v>
      </c>
      <c r="F6" s="12" t="e">
        <f>IF(#REF!="T",0,E6)</f>
        <v>#REF!</v>
      </c>
    </row>
    <row r="7" spans="1:9">
      <c r="A7" s="57" t="s">
        <v>94</v>
      </c>
      <c r="B7" s="57"/>
      <c r="C7" s="58">
        <f>SUM(C3:C6)</f>
        <v>0</v>
      </c>
      <c r="D7" s="58">
        <f>SUM(D3:D6)</f>
        <v>0</v>
      </c>
      <c r="E7" s="133">
        <f>SUM(E3:E6)</f>
        <v>0</v>
      </c>
      <c r="F7" s="12"/>
      <c r="H7" s="29"/>
    </row>
    <row r="8" spans="1:9">
      <c r="A8" s="27"/>
      <c r="B8" s="27"/>
      <c r="C8" s="12"/>
      <c r="D8" s="12"/>
      <c r="E8" s="132"/>
      <c r="F8" s="12"/>
    </row>
    <row r="9" spans="1:9">
      <c r="A9" s="27" t="s">
        <v>109</v>
      </c>
      <c r="B9" s="27" t="s">
        <v>110</v>
      </c>
      <c r="C9" s="12">
        <f>'Péče v prvních 3 letech'!H5</f>
        <v>0</v>
      </c>
      <c r="D9" s="12">
        <f>'Péče v prvních 3 letech'!J20</f>
        <v>0</v>
      </c>
      <c r="E9" s="132">
        <f>SUM(C9:D9)</f>
        <v>0</v>
      </c>
      <c r="F9" s="12" t="e">
        <f>IF(#REF!="T",0,E9)</f>
        <v>#REF!</v>
      </c>
    </row>
    <row r="10" spans="1:9">
      <c r="A10" s="57" t="s">
        <v>111</v>
      </c>
      <c r="B10" s="57"/>
      <c r="C10" s="58">
        <f>SUM(C9:C9)</f>
        <v>0</v>
      </c>
      <c r="D10" s="58">
        <f>SUM(D9:D9)</f>
        <v>0</v>
      </c>
      <c r="E10" s="133">
        <f>SUM(C10:D10)</f>
        <v>0</v>
      </c>
      <c r="F10" s="12"/>
    </row>
    <row r="11" spans="1:9">
      <c r="A11" s="48" t="s">
        <v>99</v>
      </c>
      <c r="C11" s="29">
        <f>C7+C10</f>
        <v>0</v>
      </c>
      <c r="D11" s="29">
        <f>D10++D7</f>
        <v>0</v>
      </c>
      <c r="E11" s="134">
        <f>E10+E7</f>
        <v>0</v>
      </c>
      <c r="I11" s="29"/>
    </row>
    <row r="12" spans="1:9" ht="30.75" customHeight="1">
      <c r="A12" s="54" t="s">
        <v>13</v>
      </c>
      <c r="B12" s="55"/>
      <c r="C12" s="56" t="s">
        <v>246</v>
      </c>
      <c r="D12" s="55"/>
      <c r="E12" s="55"/>
    </row>
    <row r="18" spans="5:5">
      <c r="E18" s="29"/>
    </row>
  </sheetData>
  <mergeCells count="1">
    <mergeCell ref="A1:E1"/>
  </mergeCells>
  <pageMargins left="0.7" right="0.7" top="0.78740157499999996" bottom="0.78740157499999996" header="0.3" footer="0.3"/>
  <pageSetup paperSize="9" orientation="landscape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workbookViewId="0">
      <selection activeCell="L10" sqref="L10"/>
    </sheetView>
  </sheetViews>
  <sheetFormatPr defaultRowHeight="12.75"/>
  <cols>
    <col min="1" max="1" width="9.140625" style="55"/>
    <col min="2" max="2" width="45.85546875" style="202" customWidth="1"/>
    <col min="3" max="4" width="9.140625" style="55"/>
    <col min="5" max="6" width="12.140625" style="55" bestFit="1" customWidth="1"/>
    <col min="7" max="7" width="13.28515625" style="55" bestFit="1" customWidth="1"/>
    <col min="8" max="8" width="14.28515625" style="55" bestFit="1" customWidth="1"/>
    <col min="9" max="16384" width="9.140625" style="55"/>
  </cols>
  <sheetData>
    <row r="1" spans="1:18" ht="35.25" customHeight="1" thickBot="1">
      <c r="A1" s="251" t="s">
        <v>272</v>
      </c>
      <c r="B1" s="251"/>
      <c r="C1" s="251"/>
      <c r="D1" s="251"/>
      <c r="E1" s="251"/>
      <c r="F1" s="251"/>
      <c r="G1" s="251"/>
      <c r="H1" s="251"/>
      <c r="I1" s="138"/>
    </row>
    <row r="2" spans="1:18" s="147" customFormat="1">
      <c r="A2" s="139" t="s">
        <v>4</v>
      </c>
      <c r="B2" s="140" t="s">
        <v>16</v>
      </c>
      <c r="C2" s="141" t="s">
        <v>20</v>
      </c>
      <c r="D2" s="142" t="s">
        <v>25</v>
      </c>
      <c r="E2" s="143" t="s">
        <v>26</v>
      </c>
      <c r="F2" s="144" t="s">
        <v>28</v>
      </c>
      <c r="G2" s="145"/>
      <c r="H2" s="146"/>
    </row>
    <row r="3" spans="1:18" s="147" customFormat="1" ht="13.5" thickBot="1">
      <c r="A3" s="148" t="s">
        <v>5</v>
      </c>
      <c r="B3" s="149" t="s">
        <v>17</v>
      </c>
      <c r="C3" s="150" t="s">
        <v>5</v>
      </c>
      <c r="D3" s="150" t="s">
        <v>5</v>
      </c>
      <c r="E3" s="151" t="s">
        <v>27</v>
      </c>
      <c r="F3" s="152" t="s">
        <v>29</v>
      </c>
      <c r="G3" s="153" t="s">
        <v>34</v>
      </c>
      <c r="H3" s="154" t="s">
        <v>35</v>
      </c>
      <c r="J3" s="155"/>
      <c r="K3" s="155"/>
      <c r="L3" s="155"/>
      <c r="M3" s="155"/>
      <c r="N3" s="155"/>
      <c r="O3" s="155"/>
      <c r="P3" s="155"/>
      <c r="Q3" s="155"/>
      <c r="R3" s="155"/>
    </row>
    <row r="4" spans="1:18" s="161" customFormat="1" ht="13.5" thickBot="1">
      <c r="A4" s="156"/>
      <c r="B4" s="250" t="s">
        <v>115</v>
      </c>
      <c r="C4" s="250"/>
      <c r="D4" s="250"/>
      <c r="E4" s="157"/>
      <c r="F4" s="158">
        <f>SUM(F5:F16)</f>
        <v>0</v>
      </c>
      <c r="G4" s="159">
        <f>SUM(G5:G16)</f>
        <v>0</v>
      </c>
      <c r="H4" s="160">
        <f>SUM(F4:G4)</f>
        <v>0</v>
      </c>
      <c r="J4" s="162"/>
    </row>
    <row r="5" spans="1:18" s="161" customFormat="1" ht="25.5">
      <c r="A5" s="163" t="s">
        <v>137</v>
      </c>
      <c r="B5" s="124" t="s">
        <v>128</v>
      </c>
      <c r="C5" s="105" t="s">
        <v>126</v>
      </c>
      <c r="D5" s="164">
        <v>2595</v>
      </c>
      <c r="E5" s="165"/>
      <c r="F5" s="166"/>
      <c r="G5" s="166"/>
      <c r="H5" s="167">
        <f>D5*E5</f>
        <v>0</v>
      </c>
    </row>
    <row r="6" spans="1:18" s="161" customFormat="1" ht="25.5">
      <c r="A6" s="163" t="s">
        <v>138</v>
      </c>
      <c r="B6" s="124" t="s">
        <v>191</v>
      </c>
      <c r="C6" s="105" t="s">
        <v>126</v>
      </c>
      <c r="D6" s="164">
        <v>770</v>
      </c>
      <c r="E6" s="165"/>
      <c r="F6" s="166"/>
      <c r="G6" s="166"/>
      <c r="H6" s="167">
        <f>D6*E6</f>
        <v>0</v>
      </c>
    </row>
    <row r="7" spans="1:18" s="161" customFormat="1" ht="14.25">
      <c r="A7" s="163" t="s">
        <v>139</v>
      </c>
      <c r="B7" s="126" t="s">
        <v>192</v>
      </c>
      <c r="C7" s="111" t="s">
        <v>193</v>
      </c>
      <c r="D7" s="168">
        <v>65</v>
      </c>
      <c r="E7" s="169"/>
      <c r="F7" s="170"/>
      <c r="G7" s="170"/>
      <c r="H7" s="171">
        <f>D7*E7</f>
        <v>0</v>
      </c>
    </row>
    <row r="8" spans="1:18" s="161" customFormat="1" ht="25.5">
      <c r="A8" s="163" t="s">
        <v>140</v>
      </c>
      <c r="B8" s="126" t="s">
        <v>194</v>
      </c>
      <c r="C8" s="107" t="s">
        <v>126</v>
      </c>
      <c r="D8" s="168">
        <v>166</v>
      </c>
      <c r="E8" s="169"/>
      <c r="F8" s="170"/>
      <c r="G8" s="170"/>
      <c r="H8" s="171">
        <f>D8*E8</f>
        <v>0</v>
      </c>
    </row>
    <row r="9" spans="1:18" s="161" customFormat="1" ht="25.5">
      <c r="A9" s="163" t="s">
        <v>141</v>
      </c>
      <c r="B9" s="126" t="s">
        <v>195</v>
      </c>
      <c r="C9" s="111" t="s">
        <v>193</v>
      </c>
      <c r="D9" s="168">
        <v>65</v>
      </c>
      <c r="E9" s="169"/>
      <c r="F9" s="166"/>
      <c r="G9" s="170"/>
      <c r="H9" s="171">
        <f t="shared" ref="H9:H15" si="0">D9*E9</f>
        <v>0</v>
      </c>
    </row>
    <row r="10" spans="1:18" s="161" customFormat="1" ht="38.25">
      <c r="A10" s="163" t="s">
        <v>142</v>
      </c>
      <c r="B10" s="172" t="s">
        <v>196</v>
      </c>
      <c r="C10" s="111" t="s">
        <v>193</v>
      </c>
      <c r="D10" s="168">
        <v>20</v>
      </c>
      <c r="E10" s="169"/>
      <c r="F10" s="170"/>
      <c r="G10" s="170"/>
      <c r="H10" s="171">
        <f>D10*E10</f>
        <v>0</v>
      </c>
    </row>
    <row r="11" spans="1:18" s="161" customFormat="1" ht="14.25">
      <c r="A11" s="163" t="s">
        <v>143</v>
      </c>
      <c r="B11" s="125" t="s">
        <v>214</v>
      </c>
      <c r="C11" s="107" t="s">
        <v>126</v>
      </c>
      <c r="D11" s="168">
        <f>D5+D6</f>
        <v>3365</v>
      </c>
      <c r="E11" s="169"/>
      <c r="F11" s="170"/>
      <c r="G11" s="170"/>
      <c r="H11" s="171">
        <f t="shared" si="0"/>
        <v>0</v>
      </c>
    </row>
    <row r="12" spans="1:18" s="161" customFormat="1" ht="14.25">
      <c r="A12" s="163" t="s">
        <v>144</v>
      </c>
      <c r="B12" s="125" t="s">
        <v>215</v>
      </c>
      <c r="C12" s="107" t="s">
        <v>126</v>
      </c>
      <c r="D12" s="168">
        <v>2367</v>
      </c>
      <c r="E12" s="169"/>
      <c r="F12" s="170"/>
      <c r="G12" s="170"/>
      <c r="H12" s="171">
        <f>D12*E12</f>
        <v>0</v>
      </c>
    </row>
    <row r="13" spans="1:18" s="161" customFormat="1" ht="14.25">
      <c r="A13" s="163" t="s">
        <v>145</v>
      </c>
      <c r="B13" s="126" t="s">
        <v>213</v>
      </c>
      <c r="C13" s="107" t="s">
        <v>126</v>
      </c>
      <c r="D13" s="168">
        <f>D11-D12</f>
        <v>998</v>
      </c>
      <c r="E13" s="169"/>
      <c r="F13" s="170"/>
      <c r="G13" s="170"/>
      <c r="H13" s="171">
        <f t="shared" si="0"/>
        <v>0</v>
      </c>
    </row>
    <row r="14" spans="1:18" s="161" customFormat="1" ht="14.25">
      <c r="A14" s="163" t="s">
        <v>146</v>
      </c>
      <c r="B14" s="125" t="s">
        <v>216</v>
      </c>
      <c r="C14" s="107" t="s">
        <v>126</v>
      </c>
      <c r="D14" s="168">
        <f>D12</f>
        <v>2367</v>
      </c>
      <c r="E14" s="169"/>
      <c r="F14" s="170"/>
      <c r="G14" s="170"/>
      <c r="H14" s="171">
        <f t="shared" si="0"/>
        <v>0</v>
      </c>
    </row>
    <row r="15" spans="1:18" s="161" customFormat="1" ht="14.25">
      <c r="A15" s="163" t="s">
        <v>147</v>
      </c>
      <c r="B15" s="125" t="s">
        <v>116</v>
      </c>
      <c r="C15" s="107" t="s">
        <v>126</v>
      </c>
      <c r="D15" s="168">
        <f>D11</f>
        <v>3365</v>
      </c>
      <c r="E15" s="108"/>
      <c r="F15" s="170"/>
      <c r="G15" s="170"/>
      <c r="H15" s="171">
        <f t="shared" si="0"/>
        <v>0</v>
      </c>
    </row>
    <row r="16" spans="1:18" s="161" customFormat="1" ht="26.25" thickBot="1">
      <c r="A16" s="163" t="s">
        <v>148</v>
      </c>
      <c r="B16" s="126" t="s">
        <v>129</v>
      </c>
      <c r="C16" s="107" t="s">
        <v>126</v>
      </c>
      <c r="D16" s="168">
        <f>D5</f>
        <v>2595</v>
      </c>
      <c r="E16" s="173"/>
      <c r="F16" s="170"/>
      <c r="G16" s="170"/>
      <c r="H16" s="171">
        <f>D16*E16</f>
        <v>0</v>
      </c>
    </row>
    <row r="17" spans="1:8" s="161" customFormat="1" ht="13.5" thickBot="1">
      <c r="A17" s="174"/>
      <c r="B17" s="127" t="s">
        <v>124</v>
      </c>
      <c r="C17" s="114"/>
      <c r="D17" s="175"/>
      <c r="E17" s="159"/>
      <c r="F17" s="159">
        <f>SUM(F18:F19)</f>
        <v>0</v>
      </c>
      <c r="G17" s="159">
        <f>SUM(G18:G19)</f>
        <v>0</v>
      </c>
      <c r="H17" s="176">
        <f>SUM(H18:H19)</f>
        <v>0</v>
      </c>
    </row>
    <row r="18" spans="1:8" s="161" customFormat="1" ht="12.75" customHeight="1">
      <c r="A18" s="177" t="s">
        <v>149</v>
      </c>
      <c r="B18" s="128" t="s">
        <v>117</v>
      </c>
      <c r="C18" s="105" t="s">
        <v>127</v>
      </c>
      <c r="D18" s="164">
        <v>3</v>
      </c>
      <c r="E18" s="165"/>
      <c r="F18" s="113"/>
      <c r="G18" s="166"/>
      <c r="H18" s="167">
        <f t="shared" ref="H18:H48" si="1">D18*E18</f>
        <v>0</v>
      </c>
    </row>
    <row r="19" spans="1:8" s="161" customFormat="1" ht="26.25" thickBot="1">
      <c r="A19" s="178" t="s">
        <v>150</v>
      </c>
      <c r="B19" s="129" t="s">
        <v>224</v>
      </c>
      <c r="C19" s="115" t="s">
        <v>23</v>
      </c>
      <c r="D19" s="179">
        <f>D23</f>
        <v>58</v>
      </c>
      <c r="E19" s="116"/>
      <c r="F19" s="117"/>
      <c r="G19" s="180"/>
      <c r="H19" s="181">
        <f t="shared" si="1"/>
        <v>0</v>
      </c>
    </row>
    <row r="20" spans="1:8" s="161" customFormat="1" ht="13.5" thickBot="1">
      <c r="A20" s="174"/>
      <c r="B20" s="250" t="s">
        <v>119</v>
      </c>
      <c r="C20" s="250"/>
      <c r="D20" s="250"/>
      <c r="E20" s="159"/>
      <c r="F20" s="121">
        <f>SUM(F21:F51)</f>
        <v>0</v>
      </c>
      <c r="G20" s="159">
        <f>SUM(G21:G51)</f>
        <v>0</v>
      </c>
      <c r="H20" s="176">
        <f>SUM(H21:H51)</f>
        <v>0</v>
      </c>
    </row>
    <row r="21" spans="1:8" s="161" customFormat="1" ht="25.5">
      <c r="A21" s="177" t="s">
        <v>151</v>
      </c>
      <c r="B21" s="118" t="s">
        <v>225</v>
      </c>
      <c r="C21" s="119" t="s">
        <v>23</v>
      </c>
      <c r="D21" s="182">
        <f>D23</f>
        <v>58</v>
      </c>
      <c r="E21" s="165"/>
      <c r="F21" s="120"/>
      <c r="G21" s="166"/>
      <c r="H21" s="167">
        <f t="shared" si="1"/>
        <v>0</v>
      </c>
    </row>
    <row r="22" spans="1:8" s="161" customFormat="1">
      <c r="A22" s="177" t="s">
        <v>153</v>
      </c>
      <c r="B22" s="110" t="s">
        <v>197</v>
      </c>
      <c r="C22" s="106" t="s">
        <v>23</v>
      </c>
      <c r="D22" s="168">
        <f>D30</f>
        <v>816</v>
      </c>
      <c r="E22" s="173"/>
      <c r="F22" s="109"/>
      <c r="G22" s="170"/>
      <c r="H22" s="171">
        <f t="shared" si="1"/>
        <v>0</v>
      </c>
    </row>
    <row r="23" spans="1:8" s="161" customFormat="1" ht="25.5">
      <c r="A23" s="177" t="s">
        <v>154</v>
      </c>
      <c r="B23" s="110" t="s">
        <v>226</v>
      </c>
      <c r="C23" s="106" t="s">
        <v>23</v>
      </c>
      <c r="D23" s="168">
        <f>SUM(D24:D29)</f>
        <v>58</v>
      </c>
      <c r="E23" s="173"/>
      <c r="F23" s="109"/>
      <c r="G23" s="170"/>
      <c r="H23" s="171">
        <f t="shared" si="1"/>
        <v>0</v>
      </c>
    </row>
    <row r="24" spans="1:8">
      <c r="A24" s="177" t="s">
        <v>155</v>
      </c>
      <c r="B24" s="183" t="s">
        <v>199</v>
      </c>
      <c r="C24" s="106" t="s">
        <v>23</v>
      </c>
      <c r="D24" s="184">
        <v>9</v>
      </c>
      <c r="E24" s="185"/>
      <c r="F24" s="109"/>
      <c r="G24" s="170"/>
      <c r="H24" s="171">
        <f>D24*E24</f>
        <v>0</v>
      </c>
    </row>
    <row r="25" spans="1:8" ht="25.5">
      <c r="A25" s="177" t="s">
        <v>156</v>
      </c>
      <c r="B25" s="183" t="s">
        <v>201</v>
      </c>
      <c r="C25" s="106" t="s">
        <v>23</v>
      </c>
      <c r="D25" s="184">
        <v>25</v>
      </c>
      <c r="E25" s="185"/>
      <c r="F25" s="109"/>
      <c r="G25" s="170"/>
      <c r="H25" s="171">
        <f>D25*E25</f>
        <v>0</v>
      </c>
    </row>
    <row r="26" spans="1:8">
      <c r="A26" s="177" t="s">
        <v>157</v>
      </c>
      <c r="B26" s="183" t="s">
        <v>200</v>
      </c>
      <c r="C26" s="106" t="s">
        <v>23</v>
      </c>
      <c r="D26" s="184">
        <v>7</v>
      </c>
      <c r="E26" s="185"/>
      <c r="F26" s="109"/>
      <c r="G26" s="170"/>
      <c r="H26" s="171">
        <f>D26*E26</f>
        <v>0</v>
      </c>
    </row>
    <row r="27" spans="1:8">
      <c r="A27" s="177" t="s">
        <v>158</v>
      </c>
      <c r="B27" s="183" t="s">
        <v>130</v>
      </c>
      <c r="C27" s="106" t="s">
        <v>23</v>
      </c>
      <c r="D27" s="184">
        <v>6</v>
      </c>
      <c r="E27" s="185"/>
      <c r="F27" s="109"/>
      <c r="G27" s="170"/>
      <c r="H27" s="171">
        <f t="shared" si="1"/>
        <v>0</v>
      </c>
    </row>
    <row r="28" spans="1:8">
      <c r="A28" s="177" t="s">
        <v>159</v>
      </c>
      <c r="B28" s="183" t="s">
        <v>131</v>
      </c>
      <c r="C28" s="106" t="s">
        <v>23</v>
      </c>
      <c r="D28" s="184">
        <v>5</v>
      </c>
      <c r="E28" s="185"/>
      <c r="F28" s="109"/>
      <c r="G28" s="170"/>
      <c r="H28" s="171">
        <f t="shared" si="1"/>
        <v>0</v>
      </c>
    </row>
    <row r="29" spans="1:8" ht="25.5">
      <c r="A29" s="177" t="s">
        <v>161</v>
      </c>
      <c r="B29" s="183" t="s">
        <v>198</v>
      </c>
      <c r="C29" s="106" t="s">
        <v>23</v>
      </c>
      <c r="D29" s="184">
        <v>6</v>
      </c>
      <c r="E29" s="185"/>
      <c r="F29" s="109"/>
      <c r="G29" s="170"/>
      <c r="H29" s="171">
        <f t="shared" si="1"/>
        <v>0</v>
      </c>
    </row>
    <row r="30" spans="1:8" s="161" customFormat="1">
      <c r="A30" s="177" t="s">
        <v>162</v>
      </c>
      <c r="B30" s="110" t="s">
        <v>227</v>
      </c>
      <c r="C30" s="106" t="s">
        <v>23</v>
      </c>
      <c r="D30" s="168">
        <f>SUM(D31:D37)</f>
        <v>816</v>
      </c>
      <c r="E30" s="173"/>
      <c r="F30" s="109"/>
      <c r="G30" s="170"/>
      <c r="H30" s="171">
        <f t="shared" si="1"/>
        <v>0</v>
      </c>
    </row>
    <row r="31" spans="1:8">
      <c r="A31" s="177" t="s">
        <v>163</v>
      </c>
      <c r="B31" s="183" t="s">
        <v>202</v>
      </c>
      <c r="C31" s="106" t="s">
        <v>23</v>
      </c>
      <c r="D31" s="184">
        <v>80</v>
      </c>
      <c r="E31" s="185"/>
      <c r="F31" s="109"/>
      <c r="G31" s="170"/>
      <c r="H31" s="171">
        <f t="shared" si="1"/>
        <v>0</v>
      </c>
    </row>
    <row r="32" spans="1:8">
      <c r="A32" s="177" t="s">
        <v>164</v>
      </c>
      <c r="B32" s="183" t="s">
        <v>203</v>
      </c>
      <c r="C32" s="106" t="s">
        <v>23</v>
      </c>
      <c r="D32" s="184">
        <v>146</v>
      </c>
      <c r="E32" s="185"/>
      <c r="F32" s="109"/>
      <c r="G32" s="170"/>
      <c r="H32" s="171">
        <f t="shared" si="1"/>
        <v>0</v>
      </c>
    </row>
    <row r="33" spans="1:8">
      <c r="A33" s="177" t="s">
        <v>165</v>
      </c>
      <c r="B33" s="183" t="s">
        <v>204</v>
      </c>
      <c r="C33" s="106" t="s">
        <v>23</v>
      </c>
      <c r="D33" s="184">
        <v>142</v>
      </c>
      <c r="E33" s="185"/>
      <c r="F33" s="109"/>
      <c r="G33" s="170"/>
      <c r="H33" s="171">
        <f t="shared" si="1"/>
        <v>0</v>
      </c>
    </row>
    <row r="34" spans="1:8">
      <c r="A34" s="177" t="s">
        <v>166</v>
      </c>
      <c r="B34" s="183" t="s">
        <v>205</v>
      </c>
      <c r="C34" s="106" t="s">
        <v>23</v>
      </c>
      <c r="D34" s="184">
        <v>65</v>
      </c>
      <c r="E34" s="185"/>
      <c r="F34" s="109"/>
      <c r="G34" s="170"/>
      <c r="H34" s="171">
        <f t="shared" si="1"/>
        <v>0</v>
      </c>
    </row>
    <row r="35" spans="1:8">
      <c r="A35" s="177" t="s">
        <v>167</v>
      </c>
      <c r="B35" s="183" t="s">
        <v>206</v>
      </c>
      <c r="C35" s="106" t="s">
        <v>23</v>
      </c>
      <c r="D35" s="184">
        <v>140</v>
      </c>
      <c r="E35" s="185"/>
      <c r="F35" s="109"/>
      <c r="G35" s="170"/>
      <c r="H35" s="171">
        <f t="shared" si="1"/>
        <v>0</v>
      </c>
    </row>
    <row r="36" spans="1:8">
      <c r="A36" s="177" t="s">
        <v>168</v>
      </c>
      <c r="B36" s="183" t="s">
        <v>207</v>
      </c>
      <c r="C36" s="106" t="s">
        <v>23</v>
      </c>
      <c r="D36" s="184">
        <v>131</v>
      </c>
      <c r="E36" s="185"/>
      <c r="F36" s="109"/>
      <c r="G36" s="170"/>
      <c r="H36" s="171">
        <f t="shared" si="1"/>
        <v>0</v>
      </c>
    </row>
    <row r="37" spans="1:8">
      <c r="A37" s="177" t="s">
        <v>169</v>
      </c>
      <c r="B37" s="183" t="s">
        <v>208</v>
      </c>
      <c r="C37" s="106" t="s">
        <v>23</v>
      </c>
      <c r="D37" s="184">
        <v>112</v>
      </c>
      <c r="E37" s="185"/>
      <c r="F37" s="109"/>
      <c r="G37" s="170"/>
      <c r="H37" s="171">
        <f t="shared" si="1"/>
        <v>0</v>
      </c>
    </row>
    <row r="38" spans="1:8" s="161" customFormat="1">
      <c r="A38" s="177" t="s">
        <v>170</v>
      </c>
      <c r="B38" s="110" t="s">
        <v>125</v>
      </c>
      <c r="C38" s="106" t="s">
        <v>23</v>
      </c>
      <c r="D38" s="168">
        <f>D23</f>
        <v>58</v>
      </c>
      <c r="E38" s="186"/>
      <c r="F38" s="109"/>
      <c r="G38" s="170"/>
      <c r="H38" s="171">
        <f>D38*E38</f>
        <v>0</v>
      </c>
    </row>
    <row r="39" spans="1:8" s="161" customFormat="1">
      <c r="A39" s="177" t="s">
        <v>171</v>
      </c>
      <c r="B39" s="110" t="s">
        <v>209</v>
      </c>
      <c r="C39" s="106" t="s">
        <v>23</v>
      </c>
      <c r="D39" s="168">
        <f>D29</f>
        <v>6</v>
      </c>
      <c r="E39" s="186"/>
      <c r="F39" s="109"/>
      <c r="G39" s="170"/>
      <c r="H39" s="171">
        <f t="shared" si="1"/>
        <v>0</v>
      </c>
    </row>
    <row r="40" spans="1:8" s="161" customFormat="1" ht="38.25">
      <c r="A40" s="177" t="s">
        <v>172</v>
      </c>
      <c r="B40" s="126" t="s">
        <v>265</v>
      </c>
      <c r="C40" s="107" t="s">
        <v>118</v>
      </c>
      <c r="D40" s="168">
        <f>D30</f>
        <v>816</v>
      </c>
      <c r="E40" s="173"/>
      <c r="F40" s="109"/>
      <c r="G40" s="170"/>
      <c r="H40" s="171">
        <f>D40*E40</f>
        <v>0</v>
      </c>
    </row>
    <row r="41" spans="1:8" s="161" customFormat="1">
      <c r="A41" s="177" t="s">
        <v>173</v>
      </c>
      <c r="B41" s="110" t="s">
        <v>266</v>
      </c>
      <c r="C41" s="106" t="s">
        <v>120</v>
      </c>
      <c r="D41" s="168">
        <f>D38+D39</f>
        <v>64</v>
      </c>
      <c r="E41" s="108"/>
      <c r="F41" s="109"/>
      <c r="G41" s="170"/>
      <c r="H41" s="171">
        <f>D41*E41</f>
        <v>0</v>
      </c>
    </row>
    <row r="42" spans="1:8" s="161" customFormat="1">
      <c r="A42" s="177" t="s">
        <v>174</v>
      </c>
      <c r="B42" s="130" t="s">
        <v>134</v>
      </c>
      <c r="C42" s="107" t="s">
        <v>118</v>
      </c>
      <c r="D42" s="168">
        <f>3*D38-12</f>
        <v>162</v>
      </c>
      <c r="E42" s="108"/>
      <c r="F42" s="109"/>
      <c r="G42" s="170"/>
      <c r="H42" s="171">
        <f>D42*E42</f>
        <v>0</v>
      </c>
    </row>
    <row r="43" spans="1:8" s="161" customFormat="1">
      <c r="A43" s="177" t="s">
        <v>175</v>
      </c>
      <c r="B43" s="187" t="s">
        <v>121</v>
      </c>
      <c r="C43" s="107" t="s">
        <v>118</v>
      </c>
      <c r="D43" s="168">
        <f>D42</f>
        <v>162</v>
      </c>
      <c r="E43" s="108"/>
      <c r="F43" s="109"/>
      <c r="G43" s="170"/>
      <c r="H43" s="171">
        <f>D43*E43</f>
        <v>0</v>
      </c>
    </row>
    <row r="44" spans="1:8" s="161" customFormat="1">
      <c r="A44" s="177" t="s">
        <v>176</v>
      </c>
      <c r="B44" s="130" t="s">
        <v>132</v>
      </c>
      <c r="C44" s="107" t="s">
        <v>23</v>
      </c>
      <c r="D44" s="168">
        <f>D38</f>
        <v>58</v>
      </c>
      <c r="E44" s="108"/>
      <c r="F44" s="109"/>
      <c r="G44" s="170"/>
      <c r="H44" s="171">
        <f t="shared" si="1"/>
        <v>0</v>
      </c>
    </row>
    <row r="45" spans="1:8" s="161" customFormat="1">
      <c r="A45" s="177" t="s">
        <v>177</v>
      </c>
      <c r="B45" s="130" t="s">
        <v>133</v>
      </c>
      <c r="C45" s="107" t="s">
        <v>23</v>
      </c>
      <c r="D45" s="168">
        <f>D44</f>
        <v>58</v>
      </c>
      <c r="E45" s="173"/>
      <c r="F45" s="109"/>
      <c r="G45" s="170"/>
      <c r="H45" s="171">
        <f t="shared" si="1"/>
        <v>0</v>
      </c>
    </row>
    <row r="46" spans="1:8" s="161" customFormat="1" ht="25.5">
      <c r="A46" s="177" t="s">
        <v>178</v>
      </c>
      <c r="B46" s="130" t="s">
        <v>210</v>
      </c>
      <c r="C46" s="111" t="s">
        <v>23</v>
      </c>
      <c r="D46" s="168">
        <f>D40+D39</f>
        <v>822</v>
      </c>
      <c r="E46" s="173"/>
      <c r="F46" s="109"/>
      <c r="G46" s="170"/>
      <c r="H46" s="171">
        <f t="shared" si="1"/>
        <v>0</v>
      </c>
    </row>
    <row r="47" spans="1:8" s="161" customFormat="1" ht="25.5">
      <c r="A47" s="177" t="s">
        <v>179</v>
      </c>
      <c r="B47" s="112" t="s">
        <v>211</v>
      </c>
      <c r="C47" s="107" t="s">
        <v>126</v>
      </c>
      <c r="D47" s="168">
        <v>210</v>
      </c>
      <c r="E47" s="170"/>
      <c r="F47" s="109"/>
      <c r="G47" s="170"/>
      <c r="H47" s="171">
        <f>D47*E47</f>
        <v>0</v>
      </c>
    </row>
    <row r="48" spans="1:8" s="161" customFormat="1" ht="25.5">
      <c r="A48" s="177" t="s">
        <v>180</v>
      </c>
      <c r="B48" s="112" t="s">
        <v>212</v>
      </c>
      <c r="C48" s="107" t="s">
        <v>126</v>
      </c>
      <c r="D48" s="168">
        <v>770</v>
      </c>
      <c r="E48" s="170"/>
      <c r="F48" s="109"/>
      <c r="G48" s="170"/>
      <c r="H48" s="171">
        <f t="shared" si="1"/>
        <v>0</v>
      </c>
    </row>
    <row r="49" spans="1:8" s="161" customFormat="1" ht="14.25">
      <c r="A49" s="177" t="s">
        <v>181</v>
      </c>
      <c r="B49" s="125" t="s">
        <v>122</v>
      </c>
      <c r="C49" s="107" t="s">
        <v>123</v>
      </c>
      <c r="D49" s="168">
        <v>98</v>
      </c>
      <c r="E49" s="173"/>
      <c r="F49" s="109"/>
      <c r="G49" s="170"/>
      <c r="H49" s="171">
        <f>D49*E49</f>
        <v>0</v>
      </c>
    </row>
    <row r="50" spans="1:8" s="161" customFormat="1" ht="25.5">
      <c r="A50" s="177" t="s">
        <v>182</v>
      </c>
      <c r="B50" s="110" t="s">
        <v>261</v>
      </c>
      <c r="C50" s="107" t="s">
        <v>23</v>
      </c>
      <c r="D50" s="168">
        <f>D23</f>
        <v>58</v>
      </c>
      <c r="E50" s="108"/>
      <c r="F50" s="109"/>
      <c r="G50" s="170"/>
      <c r="H50" s="171">
        <f>D50*E50</f>
        <v>0</v>
      </c>
    </row>
    <row r="51" spans="1:8" s="161" customFormat="1" ht="26.25" thickBot="1">
      <c r="A51" s="178" t="s">
        <v>184</v>
      </c>
      <c r="B51" s="122" t="s">
        <v>263</v>
      </c>
      <c r="C51" s="188" t="s">
        <v>23</v>
      </c>
      <c r="D51" s="179">
        <f>D30</f>
        <v>816</v>
      </c>
      <c r="E51" s="123"/>
      <c r="F51" s="117"/>
      <c r="G51" s="180"/>
      <c r="H51" s="181">
        <f>D51*E51</f>
        <v>0</v>
      </c>
    </row>
    <row r="52" spans="1:8" s="161" customFormat="1" ht="13.5" thickBot="1">
      <c r="A52" s="174"/>
      <c r="B52" s="250" t="s">
        <v>136</v>
      </c>
      <c r="C52" s="250"/>
      <c r="D52" s="250"/>
      <c r="E52" s="159"/>
      <c r="F52" s="121">
        <f>SUM(F53:F54)</f>
        <v>0</v>
      </c>
      <c r="G52" s="159">
        <f>SUM(G53:G54)</f>
        <v>0</v>
      </c>
      <c r="H52" s="176">
        <f>SUM(H53:H54)</f>
        <v>0</v>
      </c>
    </row>
    <row r="53" spans="1:8" ht="24">
      <c r="A53" s="189" t="s">
        <v>185</v>
      </c>
      <c r="B53" s="190" t="s">
        <v>186</v>
      </c>
      <c r="C53" s="191" t="s">
        <v>21</v>
      </c>
      <c r="D53" s="192">
        <f>D11-D47-D48</f>
        <v>2385</v>
      </c>
      <c r="E53" s="192"/>
      <c r="F53" s="192"/>
      <c r="G53" s="192"/>
      <c r="H53" s="193">
        <f>ROUND(D53*E53,2)</f>
        <v>0</v>
      </c>
    </row>
    <row r="54" spans="1:8" ht="13.5" thickBot="1">
      <c r="A54" s="189" t="s">
        <v>217</v>
      </c>
      <c r="B54" s="194" t="s">
        <v>267</v>
      </c>
      <c r="C54" s="195" t="s">
        <v>24</v>
      </c>
      <c r="D54" s="196">
        <f>D53*0.01</f>
        <v>23.85</v>
      </c>
      <c r="E54" s="196"/>
      <c r="F54" s="196"/>
      <c r="G54" s="196"/>
      <c r="H54" s="197">
        <f>ROUND(D54*E54,2)</f>
        <v>0</v>
      </c>
    </row>
    <row r="55" spans="1:8" ht="13.5" thickBot="1">
      <c r="A55" s="198"/>
      <c r="B55" s="199" t="s">
        <v>86</v>
      </c>
      <c r="C55" s="200"/>
      <c r="D55" s="200"/>
      <c r="E55" s="200"/>
      <c r="F55" s="200"/>
      <c r="G55" s="200"/>
      <c r="H55" s="201">
        <f>H52+H20+H17+H4</f>
        <v>0</v>
      </c>
    </row>
  </sheetData>
  <mergeCells count="4">
    <mergeCell ref="B20:D20"/>
    <mergeCell ref="B4:D4"/>
    <mergeCell ref="B52:D52"/>
    <mergeCell ref="A1:H1"/>
  </mergeCells>
  <pageMargins left="0.70866141732283472" right="0.70866141732283472" top="0.78740157480314965" bottom="0.78740157480314965" header="0.31496062992125984" footer="0.31496062992125984"/>
  <pageSetup paperSize="9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workbookViewId="0">
      <selection activeCell="J5" sqref="J5"/>
    </sheetView>
  </sheetViews>
  <sheetFormatPr defaultRowHeight="12.75"/>
  <cols>
    <col min="1" max="1" width="9.140625" style="55"/>
    <col min="2" max="2" width="45.85546875" style="202" customWidth="1"/>
    <col min="3" max="4" width="9.140625" style="55"/>
    <col min="5" max="6" width="12.140625" style="55" bestFit="1" customWidth="1"/>
    <col min="7" max="7" width="13.28515625" style="55" bestFit="1" customWidth="1"/>
    <col min="8" max="8" width="14.28515625" style="55" bestFit="1" customWidth="1"/>
    <col min="9" max="16384" width="9.140625" style="55"/>
  </cols>
  <sheetData>
    <row r="1" spans="1:18" ht="35.25" customHeight="1" thickBot="1">
      <c r="A1" s="251" t="s">
        <v>273</v>
      </c>
      <c r="B1" s="251"/>
      <c r="C1" s="251"/>
      <c r="D1" s="251"/>
      <c r="E1" s="251"/>
      <c r="F1" s="251"/>
      <c r="G1" s="251"/>
      <c r="H1" s="251"/>
      <c r="I1" s="138"/>
    </row>
    <row r="2" spans="1:18" s="147" customFormat="1">
      <c r="A2" s="139" t="s">
        <v>4</v>
      </c>
      <c r="B2" s="140" t="s">
        <v>16</v>
      </c>
      <c r="C2" s="141" t="s">
        <v>20</v>
      </c>
      <c r="D2" s="142" t="s">
        <v>25</v>
      </c>
      <c r="E2" s="143" t="s">
        <v>26</v>
      </c>
      <c r="F2" s="144" t="s">
        <v>28</v>
      </c>
      <c r="G2" s="145"/>
      <c r="H2" s="146"/>
    </row>
    <row r="3" spans="1:18" s="147" customFormat="1" ht="13.5" thickBot="1">
      <c r="A3" s="148" t="s">
        <v>5</v>
      </c>
      <c r="B3" s="149" t="s">
        <v>17</v>
      </c>
      <c r="C3" s="150" t="s">
        <v>5</v>
      </c>
      <c r="D3" s="150" t="s">
        <v>5</v>
      </c>
      <c r="E3" s="151" t="s">
        <v>27</v>
      </c>
      <c r="F3" s="152" t="s">
        <v>29</v>
      </c>
      <c r="G3" s="153" t="s">
        <v>34</v>
      </c>
      <c r="H3" s="154" t="s">
        <v>35</v>
      </c>
      <c r="J3" s="155"/>
      <c r="K3" s="155"/>
      <c r="L3" s="155"/>
      <c r="M3" s="155"/>
      <c r="N3" s="155"/>
      <c r="O3" s="155"/>
      <c r="P3" s="155"/>
      <c r="Q3" s="155"/>
      <c r="R3" s="155"/>
    </row>
    <row r="4" spans="1:18" s="161" customFormat="1" ht="13.5" thickBot="1">
      <c r="A4" s="156"/>
      <c r="B4" s="250" t="s">
        <v>115</v>
      </c>
      <c r="C4" s="250"/>
      <c r="D4" s="250"/>
      <c r="E4" s="157"/>
      <c r="F4" s="158">
        <f>SUM(F5:F12)</f>
        <v>0</v>
      </c>
      <c r="G4" s="159">
        <f>SUM(G5:G12)</f>
        <v>0</v>
      </c>
      <c r="H4" s="160">
        <f>SUM(F4:G4)</f>
        <v>0</v>
      </c>
      <c r="J4" s="162"/>
    </row>
    <row r="5" spans="1:18" s="161" customFormat="1" ht="25.5">
      <c r="A5" s="163" t="s">
        <v>137</v>
      </c>
      <c r="B5" s="124" t="s">
        <v>268</v>
      </c>
      <c r="C5" s="105" t="s">
        <v>223</v>
      </c>
      <c r="D5" s="164">
        <v>0.42699999999999999</v>
      </c>
      <c r="E5" s="165"/>
      <c r="F5" s="166"/>
      <c r="G5" s="166"/>
      <c r="H5" s="167">
        <f t="shared" ref="H5:H12" si="0">D5*E5</f>
        <v>0</v>
      </c>
    </row>
    <row r="6" spans="1:18" s="161" customFormat="1" ht="25.5">
      <c r="A6" s="163" t="s">
        <v>138</v>
      </c>
      <c r="B6" s="124" t="s">
        <v>250</v>
      </c>
      <c r="C6" s="105" t="s">
        <v>223</v>
      </c>
      <c r="D6" s="164">
        <v>0.42699999999999999</v>
      </c>
      <c r="E6" s="165"/>
      <c r="F6" s="166"/>
      <c r="G6" s="166"/>
      <c r="H6" s="167">
        <f t="shared" si="0"/>
        <v>0</v>
      </c>
    </row>
    <row r="7" spans="1:18" s="161" customFormat="1" ht="25.5">
      <c r="A7" s="163" t="s">
        <v>139</v>
      </c>
      <c r="B7" s="124" t="s">
        <v>269</v>
      </c>
      <c r="C7" s="105" t="s">
        <v>21</v>
      </c>
      <c r="D7" s="164">
        <v>512</v>
      </c>
      <c r="E7" s="165"/>
      <c r="F7" s="166"/>
      <c r="G7" s="166"/>
      <c r="H7" s="167">
        <f>D7*E7</f>
        <v>0</v>
      </c>
    </row>
    <row r="8" spans="1:18" s="161" customFormat="1" ht="25.5">
      <c r="A8" s="163" t="s">
        <v>140</v>
      </c>
      <c r="B8" s="124" t="s">
        <v>251</v>
      </c>
      <c r="C8" s="105" t="s">
        <v>223</v>
      </c>
      <c r="D8" s="164">
        <v>0.42699999999999999</v>
      </c>
      <c r="E8" s="165"/>
      <c r="F8" s="166"/>
      <c r="G8" s="166"/>
      <c r="H8" s="167">
        <f t="shared" si="0"/>
        <v>0</v>
      </c>
    </row>
    <row r="9" spans="1:18" s="161" customFormat="1" ht="25.5">
      <c r="A9" s="163" t="s">
        <v>141</v>
      </c>
      <c r="B9" s="126" t="s">
        <v>253</v>
      </c>
      <c r="C9" s="107" t="s">
        <v>126</v>
      </c>
      <c r="D9" s="168">
        <v>158</v>
      </c>
      <c r="E9" s="169"/>
      <c r="F9" s="170"/>
      <c r="G9" s="170"/>
      <c r="H9" s="171">
        <f t="shared" si="0"/>
        <v>0</v>
      </c>
    </row>
    <row r="10" spans="1:18" s="161" customFormat="1" ht="25.5">
      <c r="A10" s="163" t="s">
        <v>142</v>
      </c>
      <c r="B10" s="126" t="s">
        <v>195</v>
      </c>
      <c r="C10" s="111" t="s">
        <v>193</v>
      </c>
      <c r="D10" s="168">
        <f>D9*0.1</f>
        <v>15.8</v>
      </c>
      <c r="E10" s="169"/>
      <c r="F10" s="166"/>
      <c r="G10" s="170"/>
      <c r="H10" s="171">
        <f t="shared" si="0"/>
        <v>0</v>
      </c>
    </row>
    <row r="11" spans="1:18" s="161" customFormat="1" ht="25.5">
      <c r="A11" s="163" t="s">
        <v>143</v>
      </c>
      <c r="B11" s="124" t="s">
        <v>254</v>
      </c>
      <c r="C11" s="105" t="s">
        <v>126</v>
      </c>
      <c r="D11" s="164">
        <v>361</v>
      </c>
      <c r="E11" s="165"/>
      <c r="F11" s="166"/>
      <c r="G11" s="166"/>
      <c r="H11" s="167">
        <f t="shared" si="0"/>
        <v>0</v>
      </c>
    </row>
    <row r="12" spans="1:18" s="161" customFormat="1" ht="26.25" thickBot="1">
      <c r="A12" s="163" t="s">
        <v>144</v>
      </c>
      <c r="B12" s="124" t="s">
        <v>255</v>
      </c>
      <c r="C12" s="105" t="s">
        <v>126</v>
      </c>
      <c r="D12" s="164">
        <v>361</v>
      </c>
      <c r="E12" s="165"/>
      <c r="F12" s="166"/>
      <c r="G12" s="166"/>
      <c r="H12" s="167">
        <f t="shared" si="0"/>
        <v>0</v>
      </c>
    </row>
    <row r="13" spans="1:18" s="161" customFormat="1" ht="13.5" thickBot="1">
      <c r="A13" s="174"/>
      <c r="B13" s="127" t="s">
        <v>124</v>
      </c>
      <c r="C13" s="114"/>
      <c r="D13" s="175"/>
      <c r="E13" s="159"/>
      <c r="F13" s="159">
        <f>SUM(F14:F15)</f>
        <v>0</v>
      </c>
      <c r="G13" s="159">
        <f>SUM(G14:G15)</f>
        <v>0</v>
      </c>
      <c r="H13" s="176">
        <f>SUM(H14:H15)</f>
        <v>0</v>
      </c>
    </row>
    <row r="14" spans="1:18" s="161" customFormat="1" ht="12.75" customHeight="1">
      <c r="A14" s="177" t="s">
        <v>145</v>
      </c>
      <c r="B14" s="128" t="s">
        <v>117</v>
      </c>
      <c r="C14" s="105" t="s">
        <v>127</v>
      </c>
      <c r="D14" s="164">
        <v>4</v>
      </c>
      <c r="E14" s="165"/>
      <c r="F14" s="113"/>
      <c r="G14" s="166"/>
      <c r="H14" s="167">
        <f>D14*E14</f>
        <v>0</v>
      </c>
    </row>
    <row r="15" spans="1:18" s="161" customFormat="1" ht="26.25" thickBot="1">
      <c r="A15" s="178" t="s">
        <v>146</v>
      </c>
      <c r="B15" s="129" t="s">
        <v>224</v>
      </c>
      <c r="C15" s="115" t="s">
        <v>23</v>
      </c>
      <c r="D15" s="179">
        <f>D17+D18</f>
        <v>133</v>
      </c>
      <c r="E15" s="116"/>
      <c r="F15" s="117"/>
      <c r="G15" s="180"/>
      <c r="H15" s="181">
        <f>D15*E15</f>
        <v>0</v>
      </c>
    </row>
    <row r="16" spans="1:18" s="161" customFormat="1" ht="13.5" thickBot="1">
      <c r="A16" s="174"/>
      <c r="B16" s="250" t="s">
        <v>119</v>
      </c>
      <c r="C16" s="250"/>
      <c r="D16" s="250"/>
      <c r="E16" s="159"/>
      <c r="F16" s="121">
        <f>SUM(F17:F60)</f>
        <v>0</v>
      </c>
      <c r="G16" s="159">
        <f>SUM(G17:G60)</f>
        <v>0</v>
      </c>
      <c r="H16" s="176">
        <f>SUM(H17:H60)</f>
        <v>0</v>
      </c>
    </row>
    <row r="17" spans="1:8" s="161" customFormat="1" ht="25.5">
      <c r="A17" s="177" t="s">
        <v>147</v>
      </c>
      <c r="B17" s="118" t="s">
        <v>225</v>
      </c>
      <c r="C17" s="119" t="s">
        <v>23</v>
      </c>
      <c r="D17" s="182">
        <f>D20</f>
        <v>82</v>
      </c>
      <c r="E17" s="165"/>
      <c r="F17" s="120"/>
      <c r="G17" s="166"/>
      <c r="H17" s="167">
        <f t="shared" ref="H17:H60" si="1">D17*E17</f>
        <v>0</v>
      </c>
    </row>
    <row r="18" spans="1:8" s="161" customFormat="1">
      <c r="A18" s="177" t="s">
        <v>148</v>
      </c>
      <c r="B18" s="110" t="s">
        <v>234</v>
      </c>
      <c r="C18" s="106" t="s">
        <v>23</v>
      </c>
      <c r="D18" s="203">
        <f>D29</f>
        <v>51</v>
      </c>
      <c r="E18" s="173"/>
      <c r="F18" s="109"/>
      <c r="G18" s="170"/>
      <c r="H18" s="171">
        <f t="shared" si="1"/>
        <v>0</v>
      </c>
    </row>
    <row r="19" spans="1:8" s="161" customFormat="1">
      <c r="A19" s="177" t="s">
        <v>149</v>
      </c>
      <c r="B19" s="110" t="s">
        <v>197</v>
      </c>
      <c r="C19" s="106" t="s">
        <v>23</v>
      </c>
      <c r="D19" s="168">
        <f>D36</f>
        <v>391</v>
      </c>
      <c r="E19" s="173"/>
      <c r="F19" s="109"/>
      <c r="G19" s="170"/>
      <c r="H19" s="171">
        <f t="shared" si="1"/>
        <v>0</v>
      </c>
    </row>
    <row r="20" spans="1:8" s="161" customFormat="1" ht="25.5">
      <c r="A20" s="177" t="s">
        <v>150</v>
      </c>
      <c r="B20" s="110" t="s">
        <v>226</v>
      </c>
      <c r="C20" s="106" t="s">
        <v>23</v>
      </c>
      <c r="D20" s="168">
        <f>SUM(D21:D28)</f>
        <v>82</v>
      </c>
      <c r="E20" s="173"/>
      <c r="F20" s="109"/>
      <c r="G20" s="170"/>
      <c r="H20" s="171">
        <f t="shared" si="1"/>
        <v>0</v>
      </c>
    </row>
    <row r="21" spans="1:8">
      <c r="A21" s="177" t="s">
        <v>151</v>
      </c>
      <c r="B21" s="183" t="s">
        <v>247</v>
      </c>
      <c r="C21" s="106" t="s">
        <v>23</v>
      </c>
      <c r="D21" s="184">
        <v>7</v>
      </c>
      <c r="E21" s="185"/>
      <c r="F21" s="109"/>
      <c r="G21" s="170"/>
      <c r="H21" s="171">
        <f t="shared" si="1"/>
        <v>0</v>
      </c>
    </row>
    <row r="22" spans="1:8">
      <c r="A22" s="177" t="s">
        <v>152</v>
      </c>
      <c r="B22" s="183" t="s">
        <v>199</v>
      </c>
      <c r="C22" s="106" t="s">
        <v>23</v>
      </c>
      <c r="D22" s="184">
        <v>10</v>
      </c>
      <c r="E22" s="185"/>
      <c r="F22" s="109"/>
      <c r="G22" s="170"/>
      <c r="H22" s="171">
        <f t="shared" si="1"/>
        <v>0</v>
      </c>
    </row>
    <row r="23" spans="1:8">
      <c r="A23" s="177" t="s">
        <v>153</v>
      </c>
      <c r="B23" s="183" t="s">
        <v>231</v>
      </c>
      <c r="C23" s="106" t="s">
        <v>23</v>
      </c>
      <c r="D23" s="184">
        <v>15</v>
      </c>
      <c r="E23" s="185"/>
      <c r="F23" s="109"/>
      <c r="G23" s="170"/>
      <c r="H23" s="171">
        <f t="shared" si="1"/>
        <v>0</v>
      </c>
    </row>
    <row r="24" spans="1:8">
      <c r="A24" s="177" t="s">
        <v>154</v>
      </c>
      <c r="B24" s="183" t="s">
        <v>200</v>
      </c>
      <c r="C24" s="106" t="s">
        <v>23</v>
      </c>
      <c r="D24" s="184">
        <v>6</v>
      </c>
      <c r="E24" s="185"/>
      <c r="F24" s="109"/>
      <c r="G24" s="170"/>
      <c r="H24" s="171">
        <f t="shared" si="1"/>
        <v>0</v>
      </c>
    </row>
    <row r="25" spans="1:8">
      <c r="A25" s="177" t="s">
        <v>155</v>
      </c>
      <c r="B25" s="183" t="s">
        <v>232</v>
      </c>
      <c r="C25" s="106" t="s">
        <v>23</v>
      </c>
      <c r="D25" s="184">
        <v>15</v>
      </c>
      <c r="E25" s="185"/>
      <c r="F25" s="109"/>
      <c r="G25" s="170"/>
      <c r="H25" s="171">
        <f t="shared" si="1"/>
        <v>0</v>
      </c>
    </row>
    <row r="26" spans="1:8">
      <c r="A26" s="177" t="s">
        <v>156</v>
      </c>
      <c r="B26" s="183" t="s">
        <v>130</v>
      </c>
      <c r="C26" s="106" t="s">
        <v>23</v>
      </c>
      <c r="D26" s="184">
        <v>10</v>
      </c>
      <c r="E26" s="185"/>
      <c r="F26" s="109"/>
      <c r="G26" s="170"/>
      <c r="H26" s="171">
        <f t="shared" si="1"/>
        <v>0</v>
      </c>
    </row>
    <row r="27" spans="1:8">
      <c r="A27" s="177" t="s">
        <v>157</v>
      </c>
      <c r="B27" s="183" t="s">
        <v>131</v>
      </c>
      <c r="C27" s="106" t="s">
        <v>23</v>
      </c>
      <c r="D27" s="184">
        <v>10</v>
      </c>
      <c r="E27" s="185"/>
      <c r="F27" s="109"/>
      <c r="G27" s="170"/>
      <c r="H27" s="171">
        <f t="shared" si="1"/>
        <v>0</v>
      </c>
    </row>
    <row r="28" spans="1:8" ht="25.5">
      <c r="A28" s="177" t="s">
        <v>158</v>
      </c>
      <c r="B28" s="183" t="s">
        <v>198</v>
      </c>
      <c r="C28" s="106" t="s">
        <v>23</v>
      </c>
      <c r="D28" s="184">
        <v>9</v>
      </c>
      <c r="E28" s="185"/>
      <c r="F28" s="109"/>
      <c r="G28" s="170"/>
      <c r="H28" s="171">
        <f t="shared" si="1"/>
        <v>0</v>
      </c>
    </row>
    <row r="29" spans="1:8" s="161" customFormat="1" ht="25.5">
      <c r="A29" s="177" t="s">
        <v>159</v>
      </c>
      <c r="B29" s="110" t="s">
        <v>235</v>
      </c>
      <c r="C29" s="106" t="s">
        <v>23</v>
      </c>
      <c r="D29" s="168">
        <f>SUM(D30:D35)</f>
        <v>51</v>
      </c>
      <c r="E29" s="173"/>
      <c r="F29" s="109"/>
      <c r="G29" s="170"/>
      <c r="H29" s="171">
        <f t="shared" si="1"/>
        <v>0</v>
      </c>
    </row>
    <row r="30" spans="1:8" ht="25.5">
      <c r="A30" s="177" t="s">
        <v>160</v>
      </c>
      <c r="B30" s="183" t="s">
        <v>233</v>
      </c>
      <c r="C30" s="106" t="s">
        <v>23</v>
      </c>
      <c r="D30" s="184">
        <v>15</v>
      </c>
      <c r="E30" s="185"/>
      <c r="F30" s="109"/>
      <c r="G30" s="170"/>
      <c r="H30" s="171">
        <f t="shared" si="1"/>
        <v>0</v>
      </c>
    </row>
    <row r="31" spans="1:8" ht="25.5">
      <c r="A31" s="177" t="s">
        <v>161</v>
      </c>
      <c r="B31" s="183" t="s">
        <v>236</v>
      </c>
      <c r="C31" s="106" t="s">
        <v>23</v>
      </c>
      <c r="D31" s="184">
        <v>15</v>
      </c>
      <c r="E31" s="185"/>
      <c r="F31" s="109"/>
      <c r="G31" s="170"/>
      <c r="H31" s="171">
        <f t="shared" si="1"/>
        <v>0</v>
      </c>
    </row>
    <row r="32" spans="1:8" ht="25.5">
      <c r="A32" s="177" t="s">
        <v>162</v>
      </c>
      <c r="B32" s="183" t="s">
        <v>237</v>
      </c>
      <c r="C32" s="106" t="s">
        <v>23</v>
      </c>
      <c r="D32" s="184">
        <v>5</v>
      </c>
      <c r="E32" s="185"/>
      <c r="F32" s="109"/>
      <c r="G32" s="170"/>
      <c r="H32" s="171">
        <f t="shared" si="1"/>
        <v>0</v>
      </c>
    </row>
    <row r="33" spans="1:8" ht="25.5">
      <c r="A33" s="177" t="s">
        <v>163</v>
      </c>
      <c r="B33" s="183" t="s">
        <v>238</v>
      </c>
      <c r="C33" s="106" t="s">
        <v>23</v>
      </c>
      <c r="D33" s="184">
        <v>5</v>
      </c>
      <c r="E33" s="185"/>
      <c r="F33" s="109"/>
      <c r="G33" s="170"/>
      <c r="H33" s="171">
        <f t="shared" si="1"/>
        <v>0</v>
      </c>
    </row>
    <row r="34" spans="1:8" ht="25.5">
      <c r="A34" s="177" t="s">
        <v>164</v>
      </c>
      <c r="B34" s="183" t="s">
        <v>239</v>
      </c>
      <c r="C34" s="106" t="s">
        <v>23</v>
      </c>
      <c r="D34" s="184">
        <v>3</v>
      </c>
      <c r="E34" s="185"/>
      <c r="F34" s="109"/>
      <c r="G34" s="170"/>
      <c r="H34" s="171">
        <f t="shared" si="1"/>
        <v>0</v>
      </c>
    </row>
    <row r="35" spans="1:8" ht="25.5">
      <c r="A35" s="177" t="s">
        <v>165</v>
      </c>
      <c r="B35" s="183" t="s">
        <v>240</v>
      </c>
      <c r="C35" s="106" t="s">
        <v>23</v>
      </c>
      <c r="D35" s="184">
        <v>8</v>
      </c>
      <c r="E35" s="185"/>
      <c r="F35" s="109"/>
      <c r="G35" s="170"/>
      <c r="H35" s="171">
        <f t="shared" si="1"/>
        <v>0</v>
      </c>
    </row>
    <row r="36" spans="1:8" s="161" customFormat="1">
      <c r="A36" s="177" t="s">
        <v>166</v>
      </c>
      <c r="B36" s="110" t="s">
        <v>227</v>
      </c>
      <c r="C36" s="106" t="s">
        <v>23</v>
      </c>
      <c r="D36" s="168">
        <f>SUM(D37:D46)</f>
        <v>391</v>
      </c>
      <c r="E36" s="173"/>
      <c r="F36" s="109"/>
      <c r="G36" s="170"/>
      <c r="H36" s="171">
        <f t="shared" si="1"/>
        <v>0</v>
      </c>
    </row>
    <row r="37" spans="1:8">
      <c r="A37" s="177" t="s">
        <v>167</v>
      </c>
      <c r="B37" s="183" t="s">
        <v>228</v>
      </c>
      <c r="C37" s="106" t="s">
        <v>23</v>
      </c>
      <c r="D37" s="184">
        <v>28</v>
      </c>
      <c r="E37" s="185"/>
      <c r="F37" s="109"/>
      <c r="G37" s="170"/>
      <c r="H37" s="171">
        <f t="shared" si="1"/>
        <v>0</v>
      </c>
    </row>
    <row r="38" spans="1:8">
      <c r="A38" s="177" t="s">
        <v>168</v>
      </c>
      <c r="B38" s="183" t="s">
        <v>202</v>
      </c>
      <c r="C38" s="106" t="s">
        <v>23</v>
      </c>
      <c r="D38" s="184">
        <v>8</v>
      </c>
      <c r="E38" s="185"/>
      <c r="F38" s="109"/>
      <c r="G38" s="170"/>
      <c r="H38" s="171">
        <f t="shared" si="1"/>
        <v>0</v>
      </c>
    </row>
    <row r="39" spans="1:8">
      <c r="A39" s="177" t="s">
        <v>169</v>
      </c>
      <c r="B39" s="183" t="s">
        <v>203</v>
      </c>
      <c r="C39" s="106" t="s">
        <v>23</v>
      </c>
      <c r="D39" s="184">
        <v>30</v>
      </c>
      <c r="E39" s="185"/>
      <c r="F39" s="109"/>
      <c r="G39" s="170"/>
      <c r="H39" s="171">
        <f t="shared" si="1"/>
        <v>0</v>
      </c>
    </row>
    <row r="40" spans="1:8">
      <c r="A40" s="177" t="s">
        <v>170</v>
      </c>
      <c r="B40" s="183" t="s">
        <v>229</v>
      </c>
      <c r="C40" s="106" t="s">
        <v>23</v>
      </c>
      <c r="D40" s="184">
        <v>38</v>
      </c>
      <c r="E40" s="185"/>
      <c r="F40" s="109"/>
      <c r="G40" s="170"/>
      <c r="H40" s="171">
        <f t="shared" si="1"/>
        <v>0</v>
      </c>
    </row>
    <row r="41" spans="1:8">
      <c r="A41" s="177" t="s">
        <v>171</v>
      </c>
      <c r="B41" s="183" t="s">
        <v>204</v>
      </c>
      <c r="C41" s="106" t="s">
        <v>23</v>
      </c>
      <c r="D41" s="184">
        <v>42</v>
      </c>
      <c r="E41" s="185"/>
      <c r="F41" s="109"/>
      <c r="G41" s="170"/>
      <c r="H41" s="171">
        <f t="shared" si="1"/>
        <v>0</v>
      </c>
    </row>
    <row r="42" spans="1:8">
      <c r="A42" s="177" t="s">
        <v>172</v>
      </c>
      <c r="B42" s="183" t="s">
        <v>205</v>
      </c>
      <c r="C42" s="106" t="s">
        <v>23</v>
      </c>
      <c r="D42" s="184">
        <v>71</v>
      </c>
      <c r="E42" s="185"/>
      <c r="F42" s="109"/>
      <c r="G42" s="170"/>
      <c r="H42" s="171">
        <f t="shared" si="1"/>
        <v>0</v>
      </c>
    </row>
    <row r="43" spans="1:8">
      <c r="A43" s="177" t="s">
        <v>173</v>
      </c>
      <c r="B43" s="183" t="s">
        <v>230</v>
      </c>
      <c r="C43" s="106" t="s">
        <v>23</v>
      </c>
      <c r="D43" s="184">
        <v>45</v>
      </c>
      <c r="E43" s="185"/>
      <c r="F43" s="109"/>
      <c r="G43" s="170"/>
      <c r="H43" s="171">
        <f t="shared" si="1"/>
        <v>0</v>
      </c>
    </row>
    <row r="44" spans="1:8">
      <c r="A44" s="177" t="s">
        <v>174</v>
      </c>
      <c r="B44" s="183" t="s">
        <v>206</v>
      </c>
      <c r="C44" s="106" t="s">
        <v>23</v>
      </c>
      <c r="D44" s="184">
        <v>40</v>
      </c>
      <c r="E44" s="185"/>
      <c r="F44" s="109"/>
      <c r="G44" s="170"/>
      <c r="H44" s="171">
        <f t="shared" si="1"/>
        <v>0</v>
      </c>
    </row>
    <row r="45" spans="1:8">
      <c r="A45" s="177" t="s">
        <v>175</v>
      </c>
      <c r="B45" s="183" t="s">
        <v>207</v>
      </c>
      <c r="C45" s="106" t="s">
        <v>23</v>
      </c>
      <c r="D45" s="184">
        <v>22</v>
      </c>
      <c r="E45" s="185"/>
      <c r="F45" s="109"/>
      <c r="G45" s="170"/>
      <c r="H45" s="171">
        <f t="shared" si="1"/>
        <v>0</v>
      </c>
    </row>
    <row r="46" spans="1:8">
      <c r="A46" s="177" t="s">
        <v>176</v>
      </c>
      <c r="B46" s="183" t="s">
        <v>208</v>
      </c>
      <c r="C46" s="106" t="s">
        <v>23</v>
      </c>
      <c r="D46" s="184">
        <v>67</v>
      </c>
      <c r="E46" s="185"/>
      <c r="F46" s="109"/>
      <c r="G46" s="170"/>
      <c r="H46" s="171">
        <f t="shared" si="1"/>
        <v>0</v>
      </c>
    </row>
    <row r="47" spans="1:8" s="161" customFormat="1">
      <c r="A47" s="177" t="s">
        <v>177</v>
      </c>
      <c r="B47" s="110" t="s">
        <v>209</v>
      </c>
      <c r="C47" s="106" t="s">
        <v>23</v>
      </c>
      <c r="D47" s="168">
        <f>D15</f>
        <v>133</v>
      </c>
      <c r="E47" s="186"/>
      <c r="F47" s="109"/>
      <c r="G47" s="170"/>
      <c r="H47" s="171">
        <f t="shared" si="1"/>
        <v>0</v>
      </c>
    </row>
    <row r="48" spans="1:8" s="161" customFormat="1" ht="38.25">
      <c r="A48" s="177" t="s">
        <v>178</v>
      </c>
      <c r="B48" s="126" t="s">
        <v>265</v>
      </c>
      <c r="C48" s="107" t="s">
        <v>118</v>
      </c>
      <c r="D48" s="168">
        <f>D36</f>
        <v>391</v>
      </c>
      <c r="E48" s="173"/>
      <c r="F48" s="109"/>
      <c r="G48" s="170"/>
      <c r="H48" s="171">
        <f t="shared" si="1"/>
        <v>0</v>
      </c>
    </row>
    <row r="49" spans="1:8" s="161" customFormat="1">
      <c r="A49" s="177" t="s">
        <v>179</v>
      </c>
      <c r="B49" s="110" t="s">
        <v>266</v>
      </c>
      <c r="C49" s="106" t="s">
        <v>120</v>
      </c>
      <c r="D49" s="168">
        <f>D47</f>
        <v>133</v>
      </c>
      <c r="E49" s="108"/>
      <c r="F49" s="109"/>
      <c r="G49" s="170"/>
      <c r="H49" s="171">
        <f t="shared" si="1"/>
        <v>0</v>
      </c>
    </row>
    <row r="50" spans="1:8" s="161" customFormat="1">
      <c r="A50" s="177" t="s">
        <v>180</v>
      </c>
      <c r="B50" s="130" t="s">
        <v>134</v>
      </c>
      <c r="C50" s="107" t="s">
        <v>118</v>
      </c>
      <c r="D50" s="168">
        <f>D49</f>
        <v>133</v>
      </c>
      <c r="E50" s="108"/>
      <c r="F50" s="109"/>
      <c r="G50" s="170"/>
      <c r="H50" s="171">
        <f t="shared" si="1"/>
        <v>0</v>
      </c>
    </row>
    <row r="51" spans="1:8" s="161" customFormat="1" ht="25.5">
      <c r="A51" s="177" t="s">
        <v>181</v>
      </c>
      <c r="B51" s="130" t="s">
        <v>248</v>
      </c>
      <c r="C51" s="107" t="s">
        <v>23</v>
      </c>
      <c r="D51" s="168">
        <f>D20</f>
        <v>82</v>
      </c>
      <c r="E51" s="108"/>
      <c r="F51" s="109"/>
      <c r="G51" s="170"/>
      <c r="H51" s="171">
        <f>D51*E51</f>
        <v>0</v>
      </c>
    </row>
    <row r="52" spans="1:8" s="161" customFormat="1" ht="25.5">
      <c r="A52" s="177" t="s">
        <v>182</v>
      </c>
      <c r="B52" s="130" t="s">
        <v>249</v>
      </c>
      <c r="C52" s="107" t="s">
        <v>23</v>
      </c>
      <c r="D52" s="168">
        <f>D29</f>
        <v>51</v>
      </c>
      <c r="E52" s="108"/>
      <c r="F52" s="109"/>
      <c r="G52" s="170"/>
      <c r="H52" s="171">
        <f t="shared" si="1"/>
        <v>0</v>
      </c>
    </row>
    <row r="53" spans="1:8" s="161" customFormat="1">
      <c r="A53" s="177" t="s">
        <v>183</v>
      </c>
      <c r="B53" s="130" t="s">
        <v>133</v>
      </c>
      <c r="C53" s="107" t="s">
        <v>23</v>
      </c>
      <c r="D53" s="168">
        <f>D52+D51</f>
        <v>133</v>
      </c>
      <c r="E53" s="173"/>
      <c r="F53" s="109"/>
      <c r="G53" s="170"/>
      <c r="H53" s="171">
        <f t="shared" si="1"/>
        <v>0</v>
      </c>
    </row>
    <row r="54" spans="1:8" s="161" customFormat="1" ht="25.5">
      <c r="A54" s="177" t="s">
        <v>184</v>
      </c>
      <c r="B54" s="130" t="s">
        <v>210</v>
      </c>
      <c r="C54" s="111" t="s">
        <v>23</v>
      </c>
      <c r="D54" s="168">
        <v>376</v>
      </c>
      <c r="E54" s="173"/>
      <c r="F54" s="109"/>
      <c r="G54" s="170"/>
      <c r="H54" s="171">
        <f t="shared" si="1"/>
        <v>0</v>
      </c>
    </row>
    <row r="55" spans="1:8" s="161" customFormat="1" ht="38.25">
      <c r="A55" s="177" t="s">
        <v>185</v>
      </c>
      <c r="B55" s="130" t="s">
        <v>241</v>
      </c>
      <c r="C55" s="111" t="s">
        <v>23</v>
      </c>
      <c r="D55" s="168">
        <f>D48</f>
        <v>391</v>
      </c>
      <c r="E55" s="108"/>
      <c r="F55" s="109"/>
      <c r="G55" s="170"/>
      <c r="H55" s="171">
        <f t="shared" si="1"/>
        <v>0</v>
      </c>
    </row>
    <row r="56" spans="1:8" s="161" customFormat="1" ht="25.5">
      <c r="A56" s="177" t="s">
        <v>217</v>
      </c>
      <c r="B56" s="112" t="s">
        <v>242</v>
      </c>
      <c r="C56" s="107" t="s">
        <v>126</v>
      </c>
      <c r="D56" s="168">
        <f>D50*0.8</f>
        <v>106.4</v>
      </c>
      <c r="E56" s="170"/>
      <c r="F56" s="109"/>
      <c r="G56" s="170"/>
      <c r="H56" s="171">
        <f t="shared" si="1"/>
        <v>0</v>
      </c>
    </row>
    <row r="57" spans="1:8" s="161" customFormat="1" ht="14.25">
      <c r="A57" s="177" t="s">
        <v>256</v>
      </c>
      <c r="B57" s="125" t="s">
        <v>264</v>
      </c>
      <c r="C57" s="107" t="s">
        <v>123</v>
      </c>
      <c r="D57" s="168">
        <f>D56*0.1</f>
        <v>10.64</v>
      </c>
      <c r="E57" s="173"/>
      <c r="F57" s="109"/>
      <c r="G57" s="170"/>
      <c r="H57" s="171">
        <f t="shared" si="1"/>
        <v>0</v>
      </c>
    </row>
    <row r="58" spans="1:8" s="161" customFormat="1" ht="25.5">
      <c r="A58" s="177" t="s">
        <v>257</v>
      </c>
      <c r="B58" s="110" t="s">
        <v>261</v>
      </c>
      <c r="C58" s="107" t="s">
        <v>23</v>
      </c>
      <c r="D58" s="168">
        <f>D20</f>
        <v>82</v>
      </c>
      <c r="E58" s="108"/>
      <c r="F58" s="109"/>
      <c r="G58" s="170"/>
      <c r="H58" s="171">
        <f t="shared" si="1"/>
        <v>0</v>
      </c>
    </row>
    <row r="59" spans="1:8" s="161" customFormat="1" ht="25.5">
      <c r="A59" s="177" t="s">
        <v>258</v>
      </c>
      <c r="B59" s="110" t="s">
        <v>262</v>
      </c>
      <c r="C59" s="107" t="s">
        <v>23</v>
      </c>
      <c r="D59" s="168">
        <f>D29</f>
        <v>51</v>
      </c>
      <c r="E59" s="173"/>
      <c r="F59" s="109"/>
      <c r="G59" s="170"/>
      <c r="H59" s="171">
        <f t="shared" si="1"/>
        <v>0</v>
      </c>
    </row>
    <row r="60" spans="1:8" s="161" customFormat="1" ht="26.25" thickBot="1">
      <c r="A60" s="177" t="s">
        <v>259</v>
      </c>
      <c r="B60" s="122" t="s">
        <v>263</v>
      </c>
      <c r="C60" s="188" t="s">
        <v>23</v>
      </c>
      <c r="D60" s="179">
        <f>D36</f>
        <v>391</v>
      </c>
      <c r="E60" s="123"/>
      <c r="F60" s="117"/>
      <c r="G60" s="180"/>
      <c r="H60" s="181">
        <f t="shared" si="1"/>
        <v>0</v>
      </c>
    </row>
    <row r="61" spans="1:8" s="161" customFormat="1" ht="13.5" thickBot="1">
      <c r="A61" s="174"/>
      <c r="B61" s="250" t="s">
        <v>136</v>
      </c>
      <c r="C61" s="250"/>
      <c r="D61" s="250"/>
      <c r="E61" s="159"/>
      <c r="F61" s="121">
        <f>SUM(F62:F63)</f>
        <v>0</v>
      </c>
      <c r="G61" s="159">
        <f>SUM(G62:G63)</f>
        <v>0</v>
      </c>
      <c r="H61" s="176">
        <f>SUM(H62:H63)</f>
        <v>0</v>
      </c>
    </row>
    <row r="62" spans="1:8" ht="24">
      <c r="A62" s="189" t="s">
        <v>260</v>
      </c>
      <c r="B62" s="190" t="s">
        <v>186</v>
      </c>
      <c r="C62" s="191" t="s">
        <v>21</v>
      </c>
      <c r="D62" s="192">
        <v>158</v>
      </c>
      <c r="E62" s="192"/>
      <c r="F62" s="192"/>
      <c r="G62" s="192"/>
      <c r="H62" s="193">
        <f>ROUND(D62*E62,2)</f>
        <v>0</v>
      </c>
    </row>
    <row r="63" spans="1:8" ht="13.5" thickBot="1">
      <c r="A63" s="189" t="s">
        <v>270</v>
      </c>
      <c r="B63" s="194" t="s">
        <v>135</v>
      </c>
      <c r="C63" s="195" t="s">
        <v>24</v>
      </c>
      <c r="D63" s="196">
        <f>D62*0.01</f>
        <v>1.58</v>
      </c>
      <c r="E63" s="196"/>
      <c r="F63" s="196"/>
      <c r="G63" s="196"/>
      <c r="H63" s="197">
        <f>ROUND(D63*E63,2)</f>
        <v>0</v>
      </c>
    </row>
    <row r="64" spans="1:8" ht="13.5" thickBot="1">
      <c r="A64" s="198"/>
      <c r="B64" s="199" t="s">
        <v>86</v>
      </c>
      <c r="C64" s="200"/>
      <c r="D64" s="200"/>
      <c r="E64" s="200"/>
      <c r="F64" s="200"/>
      <c r="G64" s="200"/>
      <c r="H64" s="201">
        <f>H61+H16+H13+H4</f>
        <v>0</v>
      </c>
    </row>
  </sheetData>
  <mergeCells count="4">
    <mergeCell ref="A1:H1"/>
    <mergeCell ref="B4:D4"/>
    <mergeCell ref="B16:D16"/>
    <mergeCell ref="B61:D61"/>
  </mergeCells>
  <pageMargins left="0.70866141732283472" right="0.70866141732283472" top="0.78740157480314965" bottom="0.78740157480314965" header="0.31496062992125984" footer="0.31496062992125984"/>
  <pageSetup paperSize="9" orientation="landscape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2"/>
  <sheetViews>
    <sheetView workbookViewId="0">
      <selection activeCell="AU9" sqref="AU9"/>
    </sheetView>
  </sheetViews>
  <sheetFormatPr defaultColWidth="11.5703125" defaultRowHeight="12.75"/>
  <cols>
    <col min="1" max="1" width="3.7109375" customWidth="1"/>
    <col min="2" max="2" width="6.85546875" customWidth="1"/>
    <col min="3" max="3" width="13.28515625" customWidth="1"/>
    <col min="4" max="4" width="46" customWidth="1"/>
    <col min="5" max="5" width="4.28515625" customWidth="1"/>
    <col min="6" max="6" width="9.85546875" customWidth="1"/>
    <col min="7" max="7" width="10.140625" customWidth="1"/>
    <col min="8" max="8" width="9.28515625" customWidth="1"/>
    <col min="9" max="9" width="11.140625" customWidth="1"/>
    <col min="10" max="10" width="14.42578125" customWidth="1"/>
    <col min="11" max="11" width="0" hidden="1" customWidth="1"/>
    <col min="12" max="44" width="12.140625" hidden="1" customWidth="1"/>
    <col min="46" max="46" width="13.140625" bestFit="1" customWidth="1"/>
  </cols>
  <sheetData>
    <row r="1" spans="1:40" ht="72.95" customHeight="1" thickBot="1">
      <c r="A1" s="251" t="s">
        <v>274</v>
      </c>
      <c r="B1" s="251"/>
      <c r="C1" s="251"/>
      <c r="D1" s="251"/>
      <c r="E1" s="251"/>
      <c r="F1" s="251"/>
      <c r="G1" s="251"/>
      <c r="H1" s="251"/>
      <c r="I1" s="251"/>
      <c r="J1" s="69"/>
    </row>
    <row r="2" spans="1:40">
      <c r="A2" s="36" t="s">
        <v>4</v>
      </c>
      <c r="B2" s="37" t="s">
        <v>14</v>
      </c>
      <c r="C2" s="37" t="s">
        <v>15</v>
      </c>
      <c r="D2" s="37" t="s">
        <v>16</v>
      </c>
      <c r="E2" s="37" t="s">
        <v>20</v>
      </c>
      <c r="F2" s="38" t="s">
        <v>25</v>
      </c>
      <c r="G2" s="39" t="s">
        <v>26</v>
      </c>
      <c r="H2" s="252" t="s">
        <v>28</v>
      </c>
      <c r="I2" s="253"/>
      <c r="J2" s="254"/>
      <c r="K2" s="11"/>
    </row>
    <row r="3" spans="1:40" ht="13.5" thickBot="1">
      <c r="A3" s="1" t="s">
        <v>5</v>
      </c>
      <c r="B3" s="8" t="s">
        <v>5</v>
      </c>
      <c r="C3" s="8" t="s">
        <v>5</v>
      </c>
      <c r="D3" s="40" t="s">
        <v>17</v>
      </c>
      <c r="E3" s="8" t="s">
        <v>5</v>
      </c>
      <c r="F3" s="8" t="s">
        <v>5</v>
      </c>
      <c r="G3" s="41" t="s">
        <v>27</v>
      </c>
      <c r="H3" s="42" t="s">
        <v>29</v>
      </c>
      <c r="I3" s="43" t="s">
        <v>34</v>
      </c>
      <c r="J3" s="44" t="s">
        <v>35</v>
      </c>
      <c r="K3" s="11"/>
      <c r="M3" s="33" t="s">
        <v>36</v>
      </c>
      <c r="N3" s="33" t="s">
        <v>37</v>
      </c>
      <c r="O3" s="33" t="s">
        <v>39</v>
      </c>
      <c r="P3" s="33" t="s">
        <v>40</v>
      </c>
      <c r="Q3" s="33" t="s">
        <v>41</v>
      </c>
      <c r="R3" s="33" t="s">
        <v>42</v>
      </c>
      <c r="S3" s="33" t="s">
        <v>43</v>
      </c>
      <c r="T3" s="33" t="s">
        <v>44</v>
      </c>
      <c r="U3" s="33" t="s">
        <v>45</v>
      </c>
    </row>
    <row r="4" spans="1:40" ht="13.5" thickBot="1">
      <c r="A4" s="27"/>
      <c r="B4" s="27"/>
      <c r="C4" s="27"/>
      <c r="D4" s="48" t="s">
        <v>100</v>
      </c>
      <c r="E4" s="27"/>
      <c r="F4" s="27"/>
      <c r="G4" s="32"/>
      <c r="H4" s="59"/>
      <c r="I4" s="59"/>
      <c r="J4" s="59"/>
      <c r="K4" s="30"/>
      <c r="M4" s="33"/>
      <c r="N4" s="33"/>
      <c r="O4" s="33"/>
      <c r="P4" s="33"/>
      <c r="Q4" s="33"/>
      <c r="R4" s="33"/>
      <c r="S4" s="33"/>
      <c r="T4" s="33"/>
      <c r="U4" s="33"/>
    </row>
    <row r="5" spans="1:40" ht="13.5" thickBot="1">
      <c r="A5" s="2"/>
      <c r="B5" s="45"/>
      <c r="C5" s="45" t="s">
        <v>12</v>
      </c>
      <c r="D5" s="255" t="s">
        <v>101</v>
      </c>
      <c r="E5" s="256"/>
      <c r="F5" s="256"/>
      <c r="G5" s="256"/>
      <c r="H5" s="46">
        <f>SUM(H7:H12)</f>
        <v>0</v>
      </c>
      <c r="I5" s="46">
        <f>SUM(I6:I12)</f>
        <v>0</v>
      </c>
      <c r="J5" s="46">
        <f>H5+I5</f>
        <v>0</v>
      </c>
      <c r="M5" s="34">
        <f>IF(N5="PR",J5,SUM(L7:L15))</f>
        <v>0</v>
      </c>
      <c r="N5" s="33" t="s">
        <v>38</v>
      </c>
      <c r="O5" s="34">
        <f>IF(N5="HS",H5,0)</f>
        <v>0</v>
      </c>
      <c r="P5" s="34">
        <f>IF(N5="HS",I5-M5,0)</f>
        <v>0</v>
      </c>
      <c r="Q5" s="34">
        <f>IF(N5="PS",H5,0)</f>
        <v>0</v>
      </c>
      <c r="R5" s="34">
        <f>IF(N5="PS",I5-M5,0)</f>
        <v>0</v>
      </c>
      <c r="S5" s="34">
        <f>IF(N5="MP",H5,0)</f>
        <v>0</v>
      </c>
      <c r="T5" s="34">
        <f>IF(N5="MP",I5-M5,0)</f>
        <v>0</v>
      </c>
      <c r="U5" s="34">
        <f>IF(N5="OM",H5,0)</f>
        <v>0</v>
      </c>
      <c r="V5" s="33"/>
      <c r="AF5" s="34">
        <f>SUM(W7:W15)</f>
        <v>0</v>
      </c>
      <c r="AG5" s="34">
        <f>SUM(X7:X15)</f>
        <v>0</v>
      </c>
      <c r="AH5" s="34">
        <f>SUM(Y7:Y15)</f>
        <v>0</v>
      </c>
    </row>
    <row r="6" spans="1:40">
      <c r="A6" s="89" t="s">
        <v>6</v>
      </c>
      <c r="B6" s="90"/>
      <c r="C6" s="90"/>
      <c r="D6" s="90" t="s">
        <v>112</v>
      </c>
      <c r="E6" s="90" t="s">
        <v>23</v>
      </c>
      <c r="F6" s="91">
        <f>'Rozpočet - 2 ČÁST'!D17+'Rozpočet - 2 ČÁST'!D18+'Rozpočet - 1 ČÁST'!D21</f>
        <v>191</v>
      </c>
      <c r="G6" s="91"/>
      <c r="H6" s="91"/>
      <c r="I6" s="91"/>
      <c r="J6" s="92">
        <f t="shared" ref="J6:J12" si="0">ROUND(F6*G6,2)</f>
        <v>0</v>
      </c>
      <c r="K6" s="10" t="s">
        <v>6</v>
      </c>
      <c r="L6" s="9">
        <f t="shared" ref="L6:L12" si="1">IF(K6="5",I6,0)</f>
        <v>0</v>
      </c>
      <c r="W6" s="9">
        <f t="shared" ref="W6:W12" si="2">IF(AA6=0,J6,0)</f>
        <v>0</v>
      </c>
      <c r="X6" s="9">
        <f t="shared" ref="X6:X12" si="3">IF(AA6=15,J6,0)</f>
        <v>0</v>
      </c>
      <c r="Y6" s="9">
        <f t="shared" ref="Y6:Y12" si="4">IF(AA6=21,J6,0)</f>
        <v>0</v>
      </c>
      <c r="AA6" s="12">
        <v>15</v>
      </c>
      <c r="AB6" s="12">
        <f t="shared" ref="AB6:AB12" si="5">G6*0</f>
        <v>0</v>
      </c>
      <c r="AC6" s="12">
        <f t="shared" ref="AC6:AC12" si="6">G6*(1-0)</f>
        <v>0</v>
      </c>
      <c r="AJ6" s="12">
        <f t="shared" ref="AJ6:AJ12" si="7">F6*AB6</f>
        <v>0</v>
      </c>
      <c r="AK6" s="12">
        <f t="shared" ref="AK6:AK12" si="8">F6*AC6</f>
        <v>0</v>
      </c>
      <c r="AL6" s="13" t="s">
        <v>46</v>
      </c>
      <c r="AM6" s="13" t="s">
        <v>47</v>
      </c>
      <c r="AN6" s="33" t="s">
        <v>48</v>
      </c>
    </row>
    <row r="7" spans="1:40">
      <c r="A7" s="85" t="s">
        <v>7</v>
      </c>
      <c r="B7" s="3"/>
      <c r="C7" s="3"/>
      <c r="D7" s="3" t="s">
        <v>252</v>
      </c>
      <c r="E7" s="3" t="s">
        <v>21</v>
      </c>
      <c r="F7" s="9">
        <f>F6</f>
        <v>191</v>
      </c>
      <c r="G7" s="9"/>
      <c r="H7" s="9"/>
      <c r="I7" s="9"/>
      <c r="J7" s="93">
        <f t="shared" si="0"/>
        <v>0</v>
      </c>
      <c r="K7" s="10" t="s">
        <v>6</v>
      </c>
      <c r="L7" s="9">
        <f t="shared" si="1"/>
        <v>0</v>
      </c>
      <c r="W7" s="9">
        <f t="shared" si="2"/>
        <v>0</v>
      </c>
      <c r="X7" s="9">
        <f t="shared" si="3"/>
        <v>0</v>
      </c>
      <c r="Y7" s="9">
        <f t="shared" si="4"/>
        <v>0</v>
      </c>
      <c r="AA7" s="12">
        <v>15</v>
      </c>
      <c r="AB7" s="12">
        <f t="shared" si="5"/>
        <v>0</v>
      </c>
      <c r="AC7" s="12">
        <f t="shared" si="6"/>
        <v>0</v>
      </c>
      <c r="AJ7" s="12">
        <f t="shared" si="7"/>
        <v>0</v>
      </c>
      <c r="AK7" s="12">
        <f t="shared" si="8"/>
        <v>0</v>
      </c>
      <c r="AL7" s="13" t="s">
        <v>46</v>
      </c>
      <c r="AM7" s="13" t="s">
        <v>47</v>
      </c>
      <c r="AN7" s="33" t="s">
        <v>48</v>
      </c>
    </row>
    <row r="8" spans="1:40">
      <c r="A8" s="85" t="s">
        <v>8</v>
      </c>
      <c r="B8" s="3"/>
      <c r="C8" s="3"/>
      <c r="D8" s="3" t="s">
        <v>243</v>
      </c>
      <c r="E8" s="3" t="s">
        <v>21</v>
      </c>
      <c r="F8" s="9">
        <v>820</v>
      </c>
      <c r="G8" s="9"/>
      <c r="H8" s="9"/>
      <c r="I8" s="9"/>
      <c r="J8" s="93">
        <f>ROUND(F8*G8,2)</f>
        <v>0</v>
      </c>
      <c r="K8" s="10" t="s">
        <v>8</v>
      </c>
      <c r="L8" s="9">
        <f>IF(K8="5",I8,0)</f>
        <v>0</v>
      </c>
      <c r="W8" s="9">
        <f>IF(AA8=0,J8,0)</f>
        <v>0</v>
      </c>
      <c r="X8" s="9">
        <f>IF(AA8=15,J8,0)</f>
        <v>0</v>
      </c>
      <c r="Y8" s="9">
        <f>IF(AA8=21,J8,0)</f>
        <v>0</v>
      </c>
      <c r="AA8" s="12">
        <v>15</v>
      </c>
      <c r="AB8" s="12">
        <f>G8*0</f>
        <v>0</v>
      </c>
      <c r="AC8" s="12">
        <f>G8*(1-0)</f>
        <v>0</v>
      </c>
      <c r="AJ8" s="12">
        <f>F8*AB8</f>
        <v>0</v>
      </c>
      <c r="AK8" s="12">
        <f>F8*AC8</f>
        <v>0</v>
      </c>
      <c r="AL8" s="13" t="s">
        <v>46</v>
      </c>
      <c r="AM8" s="13" t="s">
        <v>47</v>
      </c>
      <c r="AN8" s="33" t="s">
        <v>48</v>
      </c>
    </row>
    <row r="9" spans="1:40">
      <c r="A9" s="85" t="s">
        <v>8</v>
      </c>
      <c r="B9" s="3"/>
      <c r="C9" s="3"/>
      <c r="D9" s="3" t="s">
        <v>190</v>
      </c>
      <c r="E9" s="3" t="s">
        <v>23</v>
      </c>
      <c r="F9" s="9">
        <f>'Rozpočet - 1 ČÁST'!D46+'Rozpočet - 2 ČÁST'!D54</f>
        <v>1198</v>
      </c>
      <c r="G9" s="9"/>
      <c r="H9" s="9"/>
      <c r="I9" s="9"/>
      <c r="J9" s="93">
        <f t="shared" si="0"/>
        <v>0</v>
      </c>
      <c r="K9" s="10" t="s">
        <v>8</v>
      </c>
      <c r="L9" s="9">
        <f t="shared" si="1"/>
        <v>0</v>
      </c>
      <c r="W9" s="9">
        <f t="shared" si="2"/>
        <v>0</v>
      </c>
      <c r="X9" s="9">
        <f t="shared" si="3"/>
        <v>0</v>
      </c>
      <c r="Y9" s="9">
        <f t="shared" si="4"/>
        <v>0</v>
      </c>
      <c r="AA9" s="12">
        <v>15</v>
      </c>
      <c r="AB9" s="12">
        <f t="shared" si="5"/>
        <v>0</v>
      </c>
      <c r="AC9" s="12">
        <f t="shared" si="6"/>
        <v>0</v>
      </c>
      <c r="AJ9" s="12">
        <f t="shared" si="7"/>
        <v>0</v>
      </c>
      <c r="AK9" s="12">
        <f t="shared" si="8"/>
        <v>0</v>
      </c>
      <c r="AL9" s="13" t="s">
        <v>46</v>
      </c>
      <c r="AM9" s="13" t="s">
        <v>47</v>
      </c>
      <c r="AN9" s="33" t="s">
        <v>48</v>
      </c>
    </row>
    <row r="10" spans="1:40">
      <c r="A10" s="85" t="s">
        <v>9</v>
      </c>
      <c r="B10" s="3"/>
      <c r="C10" s="3"/>
      <c r="D10" s="3" t="s">
        <v>102</v>
      </c>
      <c r="E10" s="3" t="s">
        <v>22</v>
      </c>
      <c r="F10" s="9">
        <v>50</v>
      </c>
      <c r="G10" s="9"/>
      <c r="H10" s="9"/>
      <c r="I10" s="9"/>
      <c r="J10" s="93">
        <f t="shared" si="0"/>
        <v>0</v>
      </c>
      <c r="K10" s="10" t="s">
        <v>8</v>
      </c>
      <c r="L10" s="9">
        <f t="shared" si="1"/>
        <v>0</v>
      </c>
      <c r="W10" s="9">
        <f t="shared" si="2"/>
        <v>0</v>
      </c>
      <c r="X10" s="9">
        <f t="shared" si="3"/>
        <v>0</v>
      </c>
      <c r="Y10" s="9">
        <f t="shared" si="4"/>
        <v>0</v>
      </c>
      <c r="AA10" s="12">
        <v>15</v>
      </c>
      <c r="AB10" s="12">
        <f t="shared" si="5"/>
        <v>0</v>
      </c>
      <c r="AC10" s="12">
        <f t="shared" si="6"/>
        <v>0</v>
      </c>
      <c r="AJ10" s="12">
        <f t="shared" si="7"/>
        <v>0</v>
      </c>
      <c r="AK10" s="12">
        <f t="shared" si="8"/>
        <v>0</v>
      </c>
      <c r="AL10" s="13" t="s">
        <v>46</v>
      </c>
      <c r="AM10" s="13" t="s">
        <v>47</v>
      </c>
      <c r="AN10" s="33" t="s">
        <v>48</v>
      </c>
    </row>
    <row r="11" spans="1:40" ht="15">
      <c r="A11" s="85" t="s">
        <v>10</v>
      </c>
      <c r="B11" s="3"/>
      <c r="C11" s="3"/>
      <c r="D11" s="94" t="s">
        <v>244</v>
      </c>
      <c r="E11" s="4" t="s">
        <v>21</v>
      </c>
      <c r="F11" s="95">
        <f>F9*6</f>
        <v>7188</v>
      </c>
      <c r="G11" s="9"/>
      <c r="H11" s="9"/>
      <c r="I11" s="9"/>
      <c r="J11" s="93">
        <f t="shared" si="0"/>
        <v>0</v>
      </c>
      <c r="K11" s="10" t="s">
        <v>8</v>
      </c>
      <c r="L11" s="9">
        <f t="shared" si="1"/>
        <v>0</v>
      </c>
      <c r="W11" s="9">
        <f t="shared" si="2"/>
        <v>0</v>
      </c>
      <c r="X11" s="9">
        <f t="shared" si="3"/>
        <v>0</v>
      </c>
      <c r="Y11" s="9">
        <f t="shared" si="4"/>
        <v>0</v>
      </c>
      <c r="AA11" s="12">
        <v>15</v>
      </c>
      <c r="AB11" s="12">
        <f t="shared" si="5"/>
        <v>0</v>
      </c>
      <c r="AC11" s="12">
        <f t="shared" si="6"/>
        <v>0</v>
      </c>
      <c r="AJ11" s="12">
        <f t="shared" si="7"/>
        <v>0</v>
      </c>
      <c r="AK11" s="12">
        <f t="shared" si="8"/>
        <v>0</v>
      </c>
      <c r="AL11" s="13" t="s">
        <v>46</v>
      </c>
      <c r="AM11" s="13" t="s">
        <v>47</v>
      </c>
      <c r="AN11" s="33" t="s">
        <v>48</v>
      </c>
    </row>
    <row r="12" spans="1:40" ht="15.75" thickBot="1">
      <c r="A12" s="86" t="s">
        <v>11</v>
      </c>
      <c r="B12" s="87"/>
      <c r="C12" s="87"/>
      <c r="D12" s="96" t="s">
        <v>245</v>
      </c>
      <c r="E12" s="97" t="s">
        <v>23</v>
      </c>
      <c r="F12" s="98">
        <f>F6*6</f>
        <v>1146</v>
      </c>
      <c r="G12" s="88"/>
      <c r="H12" s="88"/>
      <c r="I12" s="88"/>
      <c r="J12" s="99">
        <f t="shared" si="0"/>
        <v>0</v>
      </c>
      <c r="K12" s="10" t="s">
        <v>8</v>
      </c>
      <c r="L12" s="9">
        <f t="shared" si="1"/>
        <v>0</v>
      </c>
      <c r="W12" s="9">
        <f t="shared" si="2"/>
        <v>0</v>
      </c>
      <c r="X12" s="9">
        <f t="shared" si="3"/>
        <v>0</v>
      </c>
      <c r="Y12" s="9">
        <f t="shared" si="4"/>
        <v>0</v>
      </c>
      <c r="AA12" s="12">
        <v>15</v>
      </c>
      <c r="AB12" s="12">
        <f t="shared" si="5"/>
        <v>0</v>
      </c>
      <c r="AC12" s="12">
        <f t="shared" si="6"/>
        <v>0</v>
      </c>
      <c r="AJ12" s="12">
        <f t="shared" si="7"/>
        <v>0</v>
      </c>
      <c r="AK12" s="12">
        <f t="shared" si="8"/>
        <v>0</v>
      </c>
      <c r="AL12" s="13" t="s">
        <v>46</v>
      </c>
      <c r="AM12" s="13" t="s">
        <v>47</v>
      </c>
      <c r="AN12" s="33" t="s">
        <v>48</v>
      </c>
    </row>
    <row r="13" spans="1:40" ht="13.5" thickBot="1">
      <c r="A13" s="100"/>
      <c r="B13" s="101"/>
      <c r="C13" s="101"/>
      <c r="D13" s="102" t="s">
        <v>103</v>
      </c>
      <c r="E13" s="101"/>
      <c r="F13" s="101"/>
      <c r="G13" s="101"/>
      <c r="H13" s="103"/>
      <c r="I13" s="103"/>
      <c r="J13" s="104">
        <f>SUM(J6:J12)</f>
        <v>0</v>
      </c>
      <c r="V13" s="12"/>
      <c r="W13" s="12"/>
      <c r="X13" s="12"/>
    </row>
    <row r="14" spans="1:40" ht="11.25" customHeight="1">
      <c r="A14" s="7"/>
      <c r="D14" s="47"/>
      <c r="J14" s="62"/>
    </row>
    <row r="15" spans="1:40" ht="409.6" hidden="1" customHeight="1">
      <c r="A15" s="35"/>
      <c r="B15" s="30"/>
      <c r="C15" s="30"/>
      <c r="D15" s="30"/>
      <c r="E15" s="30"/>
      <c r="F15" s="30"/>
      <c r="G15" s="30"/>
      <c r="H15" s="30"/>
      <c r="I15" s="30"/>
      <c r="J15" s="63"/>
    </row>
    <row r="16" spans="1:40">
      <c r="D16" s="64" t="s">
        <v>104</v>
      </c>
      <c r="E16" s="31"/>
      <c r="F16" s="31"/>
      <c r="G16" s="31"/>
      <c r="H16" s="31"/>
      <c r="I16" s="31"/>
      <c r="J16" s="65">
        <f>J13*3</f>
        <v>0</v>
      </c>
    </row>
    <row r="17" spans="4:46" ht="25.5">
      <c r="D17" s="66" t="s">
        <v>105</v>
      </c>
      <c r="E17" t="s">
        <v>23</v>
      </c>
      <c r="F17" s="29">
        <f>F6</f>
        <v>191</v>
      </c>
      <c r="G17" s="9"/>
      <c r="H17" s="9">
        <f>ROUND(F17*AB17,2)</f>
        <v>0</v>
      </c>
      <c r="I17" s="9"/>
      <c r="J17" s="61">
        <f>ROUND(F17*G17,2)</f>
        <v>0</v>
      </c>
      <c r="AT17" s="60"/>
    </row>
    <row r="20" spans="4:46" s="31" customFormat="1">
      <c r="D20" s="31" t="s">
        <v>106</v>
      </c>
      <c r="H20" s="68">
        <f>H17</f>
        <v>0</v>
      </c>
      <c r="I20" s="68">
        <f>I17+J16</f>
        <v>0</v>
      </c>
      <c r="J20" s="67">
        <f>I20+H20</f>
        <v>0</v>
      </c>
    </row>
    <row r="21" spans="4:46">
      <c r="J21" s="60"/>
    </row>
    <row r="22" spans="4:46">
      <c r="D22" t="s">
        <v>107</v>
      </c>
      <c r="J22" s="60">
        <f>J20*0.21</f>
        <v>0</v>
      </c>
    </row>
    <row r="23" spans="4:46" s="31" customFormat="1">
      <c r="D23" s="31" t="s">
        <v>108</v>
      </c>
      <c r="J23" s="67">
        <f>J22+J20</f>
        <v>0</v>
      </c>
    </row>
    <row r="25" spans="4:46">
      <c r="D25" s="47" t="s">
        <v>218</v>
      </c>
    </row>
    <row r="26" spans="4:46">
      <c r="D26" s="47" t="s">
        <v>219</v>
      </c>
    </row>
    <row r="30" spans="4:46">
      <c r="D30" s="29"/>
    </row>
    <row r="31" spans="4:46">
      <c r="D31" s="29"/>
    </row>
    <row r="32" spans="4:46">
      <c r="D32" s="29"/>
    </row>
  </sheetData>
  <mergeCells count="3">
    <mergeCell ref="A1:I1"/>
    <mergeCell ref="H2:J2"/>
    <mergeCell ref="D5:G5"/>
  </mergeCells>
  <pageMargins left="0.7" right="0.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Krycí list rozpočtu</vt:lpstr>
      <vt:lpstr>Rekapitulace</vt:lpstr>
      <vt:lpstr>Rozpočet - 1 ČÁST</vt:lpstr>
      <vt:lpstr>Rozpočet - 2 ČÁST</vt:lpstr>
      <vt:lpstr>Péče v prvních 3 letech</vt:lpstr>
      <vt:lpstr>'Rozpočet - 1 ČÁST'!Názvy_tisku</vt:lpstr>
      <vt:lpstr>'Rozpočet - 2 ČÁST'!Názvy_tisku</vt:lpstr>
      <vt:lpstr>'Péče v prvních 3 letech'!Oblast_tisku</vt:lpstr>
      <vt:lpstr>'Rozpočet - 1 ČÁST'!Oblast_tisku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</dc:creator>
  <cp:lastModifiedBy>Lucie Kolářová</cp:lastModifiedBy>
  <cp:lastPrinted>2016-05-19T11:06:44Z</cp:lastPrinted>
  <dcterms:created xsi:type="dcterms:W3CDTF">2015-09-14T04:10:01Z</dcterms:created>
  <dcterms:modified xsi:type="dcterms:W3CDTF">2017-04-25T14:24:59Z</dcterms:modified>
</cp:coreProperties>
</file>